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tova\Desktop\Для раскрытия на сайте\"/>
    </mc:Choice>
  </mc:AlternateContent>
  <bookViews>
    <workbookView xWindow="0" yWindow="90" windowWidth="28755" windowHeight="12585"/>
  </bookViews>
  <sheets>
    <sheet name="смета расходов" sheetId="1" r:id="rId1"/>
    <sheet name="прочие расходы" sheetId="2" r:id="rId2"/>
    <sheet name="с расшифровской" sheetId="3" state="hidden" r:id="rId3"/>
  </sheets>
  <calcPr calcId="152511"/>
</workbook>
</file>

<file path=xl/calcChain.xml><?xml version="1.0" encoding="utf-8"?>
<calcChain xmlns="http://schemas.openxmlformats.org/spreadsheetml/2006/main">
  <c r="C13" i="2" l="1"/>
  <c r="I23" i="3"/>
  <c r="J23" i="3" s="1"/>
  <c r="J24" i="3" s="1"/>
  <c r="J22" i="3"/>
  <c r="I22" i="3"/>
  <c r="D9" i="1"/>
  <c r="E9" i="1"/>
  <c r="E60" i="1"/>
  <c r="C27" i="2"/>
  <c r="D29" i="2"/>
  <c r="D27" i="2" s="1"/>
  <c r="E11" i="1"/>
  <c r="D29" i="3"/>
  <c r="D28" i="3"/>
  <c r="D27" i="3"/>
  <c r="G24" i="3"/>
  <c r="G25" i="3"/>
  <c r="G23" i="3"/>
  <c r="D24" i="3"/>
  <c r="D25" i="3"/>
  <c r="D23" i="3"/>
  <c r="D22" i="3"/>
  <c r="D89" i="3"/>
  <c r="D50" i="3"/>
  <c r="D49" i="3"/>
  <c r="D46" i="3"/>
  <c r="D34" i="3"/>
  <c r="D26" i="3"/>
  <c r="E28" i="2"/>
  <c r="E29" i="2" s="1"/>
  <c r="E9" i="2"/>
  <c r="G7" i="3"/>
  <c r="C9" i="3"/>
  <c r="C3" i="3" s="1"/>
  <c r="G12" i="3"/>
  <c r="G9" i="3"/>
  <c r="G3" i="3" s="1"/>
  <c r="D9" i="3"/>
  <c r="D3" i="3" s="1"/>
  <c r="G85" i="3"/>
  <c r="D85" i="3"/>
  <c r="G87" i="3"/>
  <c r="D87" i="3"/>
  <c r="D88" i="3"/>
  <c r="G88" i="3"/>
  <c r="D62" i="3"/>
  <c r="F62" i="3"/>
  <c r="D64" i="3"/>
  <c r="D63" i="3"/>
  <c r="G64" i="3"/>
  <c r="G63" i="3"/>
  <c r="G75" i="3"/>
  <c r="G76" i="3"/>
  <c r="G77" i="3"/>
  <c r="G66" i="3"/>
  <c r="G67" i="3"/>
  <c r="G68" i="3"/>
  <c r="G69" i="3"/>
  <c r="G70" i="3"/>
  <c r="G71" i="3"/>
  <c r="G72" i="3"/>
  <c r="G73" i="3"/>
  <c r="G74" i="3"/>
  <c r="G65" i="3"/>
  <c r="D75" i="3"/>
  <c r="D76" i="3"/>
  <c r="D77" i="3"/>
  <c r="D66" i="3"/>
  <c r="D67" i="3"/>
  <c r="D68" i="3"/>
  <c r="D69" i="3"/>
  <c r="D70" i="3"/>
  <c r="D71" i="3"/>
  <c r="D72" i="3"/>
  <c r="D73" i="3"/>
  <c r="D74" i="3"/>
  <c r="D65" i="3"/>
  <c r="D56" i="3"/>
  <c r="C54" i="3"/>
  <c r="F54" i="3"/>
  <c r="G56" i="3"/>
  <c r="D55" i="3"/>
  <c r="G55" i="3"/>
  <c r="C38" i="3"/>
  <c r="D38" i="3" s="1"/>
  <c r="F38" i="3"/>
  <c r="F21" i="3" s="1"/>
  <c r="G45" i="3"/>
  <c r="D45" i="3"/>
  <c r="G44" i="3"/>
  <c r="D44" i="3"/>
  <c r="D41" i="3"/>
  <c r="G41" i="3"/>
  <c r="D39" i="3"/>
  <c r="G39" i="3"/>
  <c r="D30" i="2"/>
  <c r="D31" i="2"/>
  <c r="D26" i="2"/>
  <c r="D25" i="2"/>
  <c r="D23" i="2"/>
  <c r="D18" i="2"/>
  <c r="D19" i="2"/>
  <c r="D20" i="2"/>
  <c r="D21" i="2"/>
  <c r="D17" i="2"/>
  <c r="D16" i="2"/>
  <c r="D15" i="2"/>
  <c r="D14" i="2"/>
  <c r="D13" i="2" s="1"/>
  <c r="D47" i="3"/>
  <c r="G47" i="3"/>
  <c r="G80" i="3"/>
  <c r="G81" i="3"/>
  <c r="G79" i="3"/>
  <c r="D81" i="3"/>
  <c r="D80" i="3"/>
  <c r="D79" i="3"/>
  <c r="D58" i="3"/>
  <c r="G58" i="3"/>
  <c r="D43" i="3"/>
  <c r="G43" i="3"/>
  <c r="G42" i="3"/>
  <c r="D42" i="3"/>
  <c r="G40" i="3"/>
  <c r="D40" i="3"/>
  <c r="G60" i="3"/>
  <c r="D60" i="3"/>
  <c r="G54" i="3"/>
  <c r="D54" i="3"/>
  <c r="F3" i="3"/>
  <c r="E69" i="1"/>
  <c r="D22" i="2"/>
  <c r="D24" i="2"/>
  <c r="C21" i="3" l="1"/>
  <c r="C90" i="3" s="1"/>
  <c r="G62" i="3"/>
  <c r="G21" i="3" s="1"/>
  <c r="G90" i="3" s="1"/>
  <c r="D21" i="3"/>
  <c r="D90" i="3" s="1"/>
  <c r="F90" i="3"/>
  <c r="D3" i="2" l="1"/>
  <c r="C3" i="2"/>
  <c r="D76" i="1"/>
  <c r="D73" i="1"/>
  <c r="C32" i="2" l="1"/>
  <c r="D32" i="2"/>
  <c r="F56" i="1"/>
  <c r="F61" i="1"/>
  <c r="F65" i="1"/>
  <c r="F72" i="1"/>
  <c r="F6" i="1"/>
  <c r="F7" i="1"/>
  <c r="F8" i="1"/>
  <c r="F19" i="1"/>
  <c r="F21" i="1"/>
  <c r="F23" i="1"/>
  <c r="F24" i="1"/>
  <c r="D31" i="1"/>
  <c r="D74" i="1" s="1"/>
  <c r="D83" i="1" s="1"/>
  <c r="D85" i="1" s="1"/>
  <c r="E54" i="1"/>
  <c r="E53" i="1" s="1"/>
  <c r="F53" i="1" s="1"/>
  <c r="E5" i="1"/>
  <c r="F5" i="1" s="1"/>
  <c r="F60" i="1" l="1"/>
  <c r="E73" i="1"/>
  <c r="F73" i="1" s="1"/>
  <c r="F9" i="1"/>
  <c r="F54" i="1"/>
  <c r="E31" i="1"/>
  <c r="F31" i="1" s="1"/>
  <c r="E74" i="1" l="1"/>
  <c r="E83" i="1"/>
  <c r="F83" i="1" s="1"/>
  <c r="F74" i="1" l="1"/>
  <c r="E85" i="1"/>
  <c r="F85" i="1" s="1"/>
</calcChain>
</file>

<file path=xl/sharedStrings.xml><?xml version="1.0" encoding="utf-8"?>
<sst xmlns="http://schemas.openxmlformats.org/spreadsheetml/2006/main" count="531" uniqueCount="311">
  <si>
    <t>Единица измерения</t>
  </si>
  <si>
    <t>х</t>
  </si>
  <si>
    <t>Показатели</t>
  </si>
  <si>
    <t>Материальные затраты</t>
  </si>
  <si>
    <t>тыс.руб.</t>
  </si>
  <si>
    <t>Сырье, основные материалы, вспомогательные материалы, инструмент</t>
  </si>
  <si>
    <t>Работы и услуги производ. характера</t>
  </si>
  <si>
    <t>Расходы на оплату труда</t>
  </si>
  <si>
    <t>Прочие расходы всего, в том числе:</t>
  </si>
  <si>
    <t>Ремонт основных средств</t>
  </si>
  <si>
    <t>Оплата работ и услуг сторонних организаций</t>
  </si>
  <si>
    <t>расходы на услуги связи</t>
  </si>
  <si>
    <t>расходы на услуги вневедомственной охраны и пожарную безопасность</t>
  </si>
  <si>
    <t>расходы на юридические и информационные услуги</t>
  </si>
  <si>
    <t>расходы на аудиторские и консультационные услуги</t>
  </si>
  <si>
    <t>расходы на услуги транспорта</t>
  </si>
  <si>
    <t>прочие услуги сторонних организаций</t>
  </si>
  <si>
    <t>тыс. руб.</t>
  </si>
  <si>
    <t>Расходы на командировки и представительские</t>
  </si>
  <si>
    <t>Расходы на повышение квалификации,  подготовку кадров</t>
  </si>
  <si>
    <t>Расходы на обеспечение нормальных условий труда и мер по технике безопасности</t>
  </si>
  <si>
    <t>Расходы на страхование</t>
  </si>
  <si>
    <t>Коммунальные услуги</t>
  </si>
  <si>
    <t>Электроэнергия на хоз. нужды</t>
  </si>
  <si>
    <t>Другие прочие расходы</t>
  </si>
  <si>
    <t>в том числе расходы на услуги банка</t>
  </si>
  <si>
    <t>в том числе расходы на обслуживание заемных средств на текущую деятельность</t>
  </si>
  <si>
    <t>Расходы из прибыли всего, в том числе:</t>
  </si>
  <si>
    <t>Льготы, компенсации и проч.выплаты по колдоговору,прибыль на соц.развитие</t>
  </si>
  <si>
    <t>Дивиденды по акциям</t>
  </si>
  <si>
    <t>Прибыль на прочие цели</t>
  </si>
  <si>
    <t>ИТОГО подконтрольные расходы</t>
  </si>
  <si>
    <t>Электрическая энергия на хоз. нужды</t>
  </si>
  <si>
    <t>Плата ФСК ЕЭС</t>
  </si>
  <si>
    <t>Плата за аренду имущества и лизинг всего, в том числе</t>
  </si>
  <si>
    <t>Расходы на арендную плату</t>
  </si>
  <si>
    <t>аренда электросетевого имущества</t>
  </si>
  <si>
    <t>аренда прочего имущества</t>
  </si>
  <si>
    <t>Лизинг</t>
  </si>
  <si>
    <t>лизинг электросетевого имущества</t>
  </si>
  <si>
    <t>лизинг прочего имущества</t>
  </si>
  <si>
    <t>Налоги и сборы всего, в том числе</t>
  </si>
  <si>
    <t>Налог на имущество</t>
  </si>
  <si>
    <t>Плата за землю</t>
  </si>
  <si>
    <t>Транспортный налог</t>
  </si>
  <si>
    <t>Прочие налоги</t>
  </si>
  <si>
    <t>Отчисления на социальные нужды</t>
  </si>
  <si>
    <t xml:space="preserve">Финансирование капитальных вложений из прибыли </t>
  </si>
  <si>
    <t>Налог на прибыль</t>
  </si>
  <si>
    <t>в том числе налог на прибыль на кап.вложения</t>
  </si>
  <si>
    <t>Прочие неподконтрольные расходы</t>
  </si>
  <si>
    <t>в том числе расходы на обслуживание заемных средств, направляемых на финансирование капитальных вложений</t>
  </si>
  <si>
    <t>Компенсация выпадающих доходов по технологическому присоединению (пункт 87 Основ ценообразования)</t>
  </si>
  <si>
    <t>Амортизация</t>
  </si>
  <si>
    <t>ИТОГО неподконтрольные расходы</t>
  </si>
  <si>
    <t>Корректировка НВВ
(в соотв. с Методическими указаниями 98-э, исполнение показателей качества и надежности за отчетный период)</t>
  </si>
  <si>
    <t>Руководитель организации</t>
  </si>
  <si>
    <t>Должностное лицо, ответственное за составление формы</t>
  </si>
  <si>
    <t>Отклонение в %</t>
  </si>
  <si>
    <t>Р.Р. Сабирова</t>
  </si>
  <si>
    <t>1. Расчет подконтрольных расходов</t>
  </si>
  <si>
    <t>№ п/п</t>
  </si>
  <si>
    <t>1.1</t>
  </si>
  <si>
    <t>1.1.1</t>
  </si>
  <si>
    <t>1.1.2</t>
  </si>
  <si>
    <t>1.2</t>
  </si>
  <si>
    <t>1.3</t>
  </si>
  <si>
    <t>1.3.1</t>
  </si>
  <si>
    <t>1.3.2</t>
  </si>
  <si>
    <t>1.3.2.1</t>
  </si>
  <si>
    <t>1.3.2.2</t>
  </si>
  <si>
    <t>1.3.2.3</t>
  </si>
  <si>
    <t>1.3.2.4</t>
  </si>
  <si>
    <t>1.3.2.5</t>
  </si>
  <si>
    <t>1.3.2.6</t>
  </si>
  <si>
    <t>1.3.3</t>
  </si>
  <si>
    <t>1.3.4</t>
  </si>
  <si>
    <t>1.3.5</t>
  </si>
  <si>
    <t>1.3.6</t>
  </si>
  <si>
    <t>1.3.7</t>
  </si>
  <si>
    <t>1.3.8</t>
  </si>
  <si>
    <t>1.3.9</t>
  </si>
  <si>
    <t>1.3.9.1</t>
  </si>
  <si>
    <t>1.3.9.2</t>
  </si>
  <si>
    <t>1.3.10</t>
  </si>
  <si>
    <t>1.3.10.1</t>
  </si>
  <si>
    <t>1.3.10.2</t>
  </si>
  <si>
    <t>1.3.10.3</t>
  </si>
  <si>
    <t>1.4</t>
  </si>
  <si>
    <t>2. Расчет неподконтрольных расходов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</si>
  <si>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</si>
  <si>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</si>
  <si>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</si>
  <si>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</si>
  <si>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</si>
  <si>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</si>
  <si>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</si>
  <si>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</si>
  <si>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</si>
  <si>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</si>
  <si>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</t>
  </si>
  <si>
    <t>4.</t>
  </si>
  <si>
    <t>5.</t>
  </si>
  <si>
    <t>Стоимость потерь электрической энергии</t>
  </si>
  <si>
    <t>6.</t>
  </si>
  <si>
    <t>Корректировка НВВ, в том числе:</t>
  </si>
  <si>
    <t>4.1</t>
  </si>
  <si>
    <t>4.2</t>
  </si>
  <si>
    <t>7.</t>
  </si>
  <si>
    <t>Наименование статей расходов</t>
  </si>
  <si>
    <t>Прочие расходы:</t>
  </si>
  <si>
    <t>Арендные платежи за помещения общехозяйственного назначения</t>
  </si>
  <si>
    <t>Вывоз мусора сторонней организацией</t>
  </si>
  <si>
    <t>Транспортные расходы</t>
  </si>
  <si>
    <t>Приобретение ГСМ</t>
  </si>
  <si>
    <t>Приобретение спецодежды</t>
  </si>
  <si>
    <t>Прочие расходы (прямая связь между подстанциями)</t>
  </si>
  <si>
    <t>Расходы на подготовку и переподготовку кадров</t>
  </si>
  <si>
    <t>Общехозяйственные расходы - 31,44 % от общей суммы общехозяйственных расходов</t>
  </si>
  <si>
    <t>Фонд оплаты труда АУП, бухгалтерия, хозгруппа и ремучасток</t>
  </si>
  <si>
    <t>ЕСН 29 %</t>
  </si>
  <si>
    <t>Расходы по оплате информационных услуг</t>
  </si>
  <si>
    <t>Расходы по оплате услуг связи</t>
  </si>
  <si>
    <t>Расходы по приобретению и использованию компьютерных программ</t>
  </si>
  <si>
    <t>Расходы на канц. Товары и почтово-телеграфные расходы</t>
  </si>
  <si>
    <t>Амортизация основных средств</t>
  </si>
  <si>
    <t>Расходы на лицензирование и членский взнос в СРО</t>
  </si>
  <si>
    <t>Расходы на оплату аудиторских услуг</t>
  </si>
  <si>
    <t>Ведение реестра ценных бумаг</t>
  </si>
  <si>
    <t>Расходы на обязательное страхование имущества</t>
  </si>
  <si>
    <t>Налоги и др. обязательные платежи</t>
  </si>
  <si>
    <t>Юридические услуги и услуги нотариуса</t>
  </si>
  <si>
    <t>Итого:</t>
  </si>
  <si>
    <t>Всего абонентов, присоединненных к инженерным сетям УТЭ ВДНХ - 350, в т.ч. К электрическим сетям - 110 - 31,44 %, тепловым сетям - 110-31,43 %, к водопроводным и канализационным сетям - 110 - 31,43%, прочие абоненты, не связанные с регулируемыми видами деятельности - 20 - 5,7 %.</t>
  </si>
  <si>
    <t>В такой же пропорции распределяются общехозяйственные расходы.</t>
  </si>
  <si>
    <t>Директор АО "УТЭ ВДНХ"</t>
  </si>
  <si>
    <t>НВВ на передачу электрической энергии с учетом корректировок и потерь</t>
  </si>
  <si>
    <t>НВВ на содержание электрических сетей всего</t>
  </si>
  <si>
    <t>4.1.1</t>
  </si>
  <si>
    <t>4.1.2</t>
  </si>
  <si>
    <t>4.1.3</t>
  </si>
  <si>
    <t>4.1.4</t>
  </si>
  <si>
    <t>8.</t>
  </si>
  <si>
    <t>Излишне полученный доход через товарную выручку</t>
  </si>
  <si>
    <t xml:space="preserve"> НВВ  на содержание электрических сетей с учетом корректировок</t>
  </si>
  <si>
    <t>подконтрольных расходов в связи с изменением планируемых параметров расчета тарифов</t>
  </si>
  <si>
    <t>неподконтрольных расходов исходя из фактических значений</t>
  </si>
  <si>
    <t>необходимой валовой выручки регулируемой организации с учетом изменения полезного отпуска и цен на э/э</t>
  </si>
  <si>
    <t>в связи с изменением (неисполнением) инвестиционной программы</t>
  </si>
  <si>
    <t>Исполнение показателей качества и надежности</t>
  </si>
  <si>
    <t>2.4.1</t>
  </si>
  <si>
    <t>2.4.1.1</t>
  </si>
  <si>
    <t>2.4.1.2</t>
  </si>
  <si>
    <t>2.4.2</t>
  </si>
  <si>
    <t>2.4.2.1</t>
  </si>
  <si>
    <t>2.4.2.2</t>
  </si>
  <si>
    <t>2.5.1</t>
  </si>
  <si>
    <t>2.5.2</t>
  </si>
  <si>
    <t>2.5.3</t>
  </si>
  <si>
    <t>2.5.4</t>
  </si>
  <si>
    <t>2.8.1</t>
  </si>
  <si>
    <t>2.9.1</t>
  </si>
  <si>
    <t>2.11</t>
  </si>
  <si>
    <t>2.12</t>
  </si>
  <si>
    <t>Фактическое исполнение сметы расходов по передаче электрической энергии АО "УТЭ ВДНХ" за 12 месяцев 2016 года</t>
  </si>
  <si>
    <t>2016 год, утверждено</t>
  </si>
  <si>
    <t xml:space="preserve"> 2016 год (факт)</t>
  </si>
  <si>
    <t>2016 год (факт)</t>
  </si>
  <si>
    <t>С.Р.Прокуров</t>
  </si>
  <si>
    <t>Расходы на подготовку кадров и организ. Набора работников</t>
  </si>
  <si>
    <t>Прочие расходы включая общехозяйственные расходы всего за  9 месяцев 2016 года</t>
  </si>
  <si>
    <t>Прочие расходы с учетом общехоз. Расходов в части передачи электроэнергии  за 9 месяцев 2016 года</t>
  </si>
  <si>
    <t>Примечание</t>
  </si>
  <si>
    <t>Неподконтрольные расходы - 146,76 тыс. руб., Подконтрольные расходы - 1162,34 тыс. руб.</t>
  </si>
  <si>
    <t>Сумма учтена в составе неподконтрольных расходов</t>
  </si>
  <si>
    <t>Сумма учтена в составе подконтрольных расходов в статье затрат: другие прочие расходы</t>
  </si>
  <si>
    <t>Сумма учтена в составе подконтрольных расходов в статье затрат: прочие расходы</t>
  </si>
  <si>
    <t>Неподконтрольные расходы - 499,56 тыс. руб., Подконтрольные расходы - 6719,68 тыс. руб.</t>
  </si>
  <si>
    <t>Расходы на оплату пособия по врем. Нетр. За счет предприятия</t>
  </si>
  <si>
    <t>Расходы по периодическим бух. Изданиям</t>
  </si>
  <si>
    <t>Неподконтрольные расходы - 646,32 тыс. руб., Подконтрольные расходы - 7882,02 тыс. руб.</t>
  </si>
  <si>
    <t>Распределение общехозяйственных расходов осуществляется пропоруионально количеству заключенных договоров по каждому виду деятельности и присоединенных к инженерным сетям АО "УТЭ ВДНХ" абонентов.</t>
  </si>
  <si>
    <t>С.Р. Прокуров</t>
  </si>
  <si>
    <t>Начальник ФЭО АО "УТЭ ВДНХ"</t>
  </si>
  <si>
    <t xml:space="preserve">Расшифровка фактически произведенных прочих расходов АО "УТЭ ВДНХ"   в части деятельности по передаче электроэнергии за  12 месяцев 2016 года           </t>
  </si>
  <si>
    <t>1.</t>
  </si>
  <si>
    <t>1.5</t>
  </si>
  <si>
    <t>1.6</t>
  </si>
  <si>
    <t>1.7</t>
  </si>
  <si>
    <t>1.8</t>
  </si>
  <si>
    <t>2.</t>
  </si>
  <si>
    <t>2.13</t>
  </si>
  <si>
    <t>2.14</t>
  </si>
  <si>
    <t>2.15</t>
  </si>
  <si>
    <t>2.16</t>
  </si>
  <si>
    <t>2.17</t>
  </si>
  <si>
    <t>2.18</t>
  </si>
  <si>
    <t>2.5.5</t>
  </si>
  <si>
    <t>2.5.6</t>
  </si>
  <si>
    <t>2.5.7</t>
  </si>
  <si>
    <t>Мобильные телесистемы (договор № Д0510368 от 01.08.2005 г.)</t>
  </si>
  <si>
    <t>Медиа (договор № 836702 от 26.04.2013 г.)</t>
  </si>
  <si>
    <t>Ростелеком (договор № 32089 от 01.04.2008 г.)</t>
  </si>
  <si>
    <t>ВДНХ (договор № 3669/12/21 от 29.11.2012 г.)</t>
  </si>
  <si>
    <t>ВДНХ (договор № 2444/12/21 от 22.06.2012 г.)</t>
  </si>
  <si>
    <t>МГТС (договор № 1192-1/1995 от 01.01.1995 г.)</t>
  </si>
  <si>
    <t>ВымпелКом (договор № PI297 от     )</t>
  </si>
  <si>
    <t xml:space="preserve">Расходы на въезд автотранспорта (ГАО) </t>
  </si>
  <si>
    <t>2.15.1</t>
  </si>
  <si>
    <t>ВДНХ (договор № ОПР/1573/15/22 от 24.12.2015 г.)</t>
  </si>
  <si>
    <t>2.10.1</t>
  </si>
  <si>
    <t>2.10.2</t>
  </si>
  <si>
    <t>ТрайМакАудит (договор № 33-11-210715 от 21.07.2015 г.)</t>
  </si>
  <si>
    <t>ТрайМакАудит (договор № )</t>
  </si>
  <si>
    <t>2.11.1</t>
  </si>
  <si>
    <t>Регистратор Р.О.С.Т (договор № 789 от 10.02.2001 г.)</t>
  </si>
  <si>
    <t>Нац. Институт изучения проблем (договор № 2016/0047 от 18.03.2016 г.)</t>
  </si>
  <si>
    <t>Нац. Институт изучения проблем (договор № )</t>
  </si>
  <si>
    <t>Профцентр (договор № 580 от )</t>
  </si>
  <si>
    <t>2.13.1</t>
  </si>
  <si>
    <t>2.13.2</t>
  </si>
  <si>
    <t>2.13.3</t>
  </si>
  <si>
    <t>Фонд оплаты труда АУП, бухгалтерия</t>
  </si>
  <si>
    <t>Фонд оплаты труда хозгруппа</t>
  </si>
  <si>
    <t>Фонд оплаты труда ремучасток</t>
  </si>
  <si>
    <t>2.1.1</t>
  </si>
  <si>
    <t>2.1.2</t>
  </si>
  <si>
    <t>2.1.3</t>
  </si>
  <si>
    <t>2.2.1</t>
  </si>
  <si>
    <t>2.2.2</t>
  </si>
  <si>
    <t>2.2.3</t>
  </si>
  <si>
    <t>Расходы на оплату пособия по врем. Нетр. За счет предприятия (АУП, бухгалтерия)</t>
  </si>
  <si>
    <t>Расходы на оплату пособия по врем. Нетр. За счет предприятия (хозгруппа)</t>
  </si>
  <si>
    <t>Расходы на оплату пособия по врем. Нетр. За счет предприятия (ремучасток)</t>
  </si>
  <si>
    <t>2.3.1</t>
  </si>
  <si>
    <t>2.3.2</t>
  </si>
  <si>
    <t>2.3.3</t>
  </si>
  <si>
    <t>1.2.1</t>
  </si>
  <si>
    <t>1.2.2</t>
  </si>
  <si>
    <t>ВДНХ (договор № 1544/15/20 от 17.12.2015 г.)</t>
  </si>
  <si>
    <t>ВДНХ ( договор № 1585/15/20 от 24.12.2015 г.)</t>
  </si>
  <si>
    <t>1.4.1</t>
  </si>
  <si>
    <t>Мосэнергосбыт (договор № 48000201 от 03.12.2007 г.)</t>
  </si>
  <si>
    <t>2.4.3</t>
  </si>
  <si>
    <t>Расходы в УФК г. Москвы ИФНС № 46</t>
  </si>
  <si>
    <t>1С Онлайн</t>
  </si>
  <si>
    <t>2.6.1</t>
  </si>
  <si>
    <t>2.6.2</t>
  </si>
  <si>
    <t>СКБ Контур</t>
  </si>
  <si>
    <t>2.12.1</t>
  </si>
  <si>
    <t>2.12.2</t>
  </si>
  <si>
    <t>2.12.3</t>
  </si>
  <si>
    <t>2.12.4</t>
  </si>
  <si>
    <t>2.12.5</t>
  </si>
  <si>
    <t>2.12.6</t>
  </si>
  <si>
    <t>2.14.1</t>
  </si>
  <si>
    <t>2.14.2</t>
  </si>
  <si>
    <t>Налог на имущество (декларация по налогу на имущество)</t>
  </si>
  <si>
    <t>Транспортный налог (декларация по транспортному налогу)</t>
  </si>
  <si>
    <t>ХОЗУ ВДНХ (договор № БО-40/2016 от 31.12.2015 г. )</t>
  </si>
  <si>
    <t>ХОЗУ ВДНХ (договор № Тр-03/2012 от 06.02.2012 г. )</t>
  </si>
  <si>
    <t>Грузавто (договор №  б/н от 11.01.2015 г.  )</t>
  </si>
  <si>
    <t>Лукойл Интер Кард (договор № RU245002419 от 20.10.2012 г.)</t>
  </si>
  <si>
    <t>МГТС Спец. ТУ (договор № 506 от 30.12.2003 г.)</t>
  </si>
  <si>
    <t>ЕСН 29% ( АУП, бухгалтерия)</t>
  </si>
  <si>
    <t>ЕСН 29% (хозгруппа)</t>
  </si>
  <si>
    <t>ЕСН 29% (ремучасток)</t>
  </si>
  <si>
    <t>ТрайМакАудит (договор № 28-22-110716 от 11.07.2016 г.   )</t>
  </si>
  <si>
    <t>2.12.7</t>
  </si>
  <si>
    <t>2.12.8</t>
  </si>
  <si>
    <t>2.12.9</t>
  </si>
  <si>
    <t>2.12.10</t>
  </si>
  <si>
    <t>2.12.11</t>
  </si>
  <si>
    <t>2.12.12</t>
  </si>
  <si>
    <t>2.12.13</t>
  </si>
  <si>
    <t>2.12.14</t>
  </si>
  <si>
    <t>2.12.15</t>
  </si>
  <si>
    <t>Ресо-Гарантия (№ ССС0692836682 от 27.01.2015 г.)</t>
  </si>
  <si>
    <t>Ресо-Гарантия (№ ССС0697285271 от 25.02.2015 г.)</t>
  </si>
  <si>
    <t>Ресо-Гарантия (№ 0332212327 от 27.04.2015 г.)</t>
  </si>
  <si>
    <t>Ресо-Гарантия (№ 0332212328 от 14.04.2015 г.)</t>
  </si>
  <si>
    <t>Ресо-Гарантия (№1110101284221 от 16.02.2015 г.)</t>
  </si>
  <si>
    <t>Ресо-Гарантия (№1110101284222 от 16.02.2015 г.)</t>
  </si>
  <si>
    <t>Ресо-Гарантия (№1110101284223 от 16.02.2015 г.)</t>
  </si>
  <si>
    <t>Энергогарант (№ 150000-021-0002 от )</t>
  </si>
  <si>
    <t>Ресо-Гарантия (№ЕЕЕ0364529744 от 25.12.2015 г.)</t>
  </si>
  <si>
    <t>Ресо-Гарантия (№ 1110101230911 от 28.02.2016 г.)</t>
  </si>
  <si>
    <t>Ресо-Гарантия (№ 1110101230912 от 28.02.2016 г.)</t>
  </si>
  <si>
    <t>Ресо-Гарантия (№ЕЕЕ0364516605 т 17.02.2016 г.)</t>
  </si>
  <si>
    <t>Ресо-Гарантия (№ЕЕЕ0368415003 от 13.04.2016 г.)</t>
  </si>
  <si>
    <t>Ресо-Гарантия (№ЕЕЕ0368415013 от 13.04.2016 г.)</t>
  </si>
  <si>
    <t>Энергогарант (№ 160011-021-001197 от )</t>
  </si>
  <si>
    <t>Интел сервис (договор № СО-84/16 от 25.12.2015 г.)</t>
  </si>
  <si>
    <t>2.9.2</t>
  </si>
  <si>
    <t>Русстрой (членский взнос в СРО)</t>
  </si>
  <si>
    <t>ОТС (неискл. Лицензия на право использования программ ОТС-trade)</t>
  </si>
  <si>
    <t>-</t>
  </si>
  <si>
    <t>Приобретение спецоснастки</t>
  </si>
  <si>
    <t>1.7.1</t>
  </si>
  <si>
    <t>1.9</t>
  </si>
  <si>
    <t>1.9.1</t>
  </si>
  <si>
    <t>Прочие расходы (прямая связь между подстанциями, доставка)</t>
  </si>
  <si>
    <t>Налоги и др. обязательные платежи, в том числе</t>
  </si>
  <si>
    <t>Амортизация основных средств (счет 26)</t>
  </si>
  <si>
    <t>Амортизация основных средств (хозгруппа)</t>
  </si>
  <si>
    <t>Амортизация основных средств (ром)</t>
  </si>
  <si>
    <t>Неподконтрольные расходы - 195,68 тыс. руб., Подконтрольные расходы - 1565,09 тыс. руб.</t>
  </si>
  <si>
    <t>Неподконтрольные расходы - 861,76 тыс. руб., Подконтрольные расходы - 13574,19 тыс. руб.</t>
  </si>
  <si>
    <t>Прочие расходы включая общехозяйственные расходы всего за  12 месяцев 2016 года</t>
  </si>
  <si>
    <t>Прочие расходы с учетом общехоз. Расходов в части передачи электроэнергии  за 12 месяцев 2016 года</t>
  </si>
  <si>
    <t>Неподконтрольные расходы - 669,98 тыс. руб., Подконтрольные расходы - 11371,28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</si>
</sst>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_-* #,##0.00\ _р_._-;\-* #,##0.00\ _р_._-;_-* &quot;-&quot;??\ _р_._-;_-@_-"/>
    <numFmt numFmtId="167" formatCode="&quot;$&quot;#,##0_);[Red]\(&quot;$&quot;#,##0\)"/>
    <numFmt numFmtId="168" formatCode="_-* #,##0.00[$€-1]_-;\-* #,##0.00[$€-1]_-;_-* &quot;-&quot;??[$€-1]_-"/>
  </numFmts>
  <fonts count="4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sz val="11"/>
      <name val="Tahoma"/>
      <family val="2"/>
      <charset val="204"/>
    </font>
    <font>
      <sz val="10"/>
      <name val="Tahoma"/>
      <family val="2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8"/>
      <name val="Arial"/>
      <family val="2"/>
      <charset val="204"/>
    </font>
    <font>
      <sz val="10"/>
      <name val="Helv"/>
      <charset val="204"/>
    </font>
    <font>
      <sz val="9"/>
      <color indexed="11"/>
      <name val="Tahoma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ahoma"/>
      <family val="2"/>
      <charset val="204"/>
    </font>
    <font>
      <sz val="14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7DFF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1" fillId="0" borderId="0"/>
    <xf numFmtId="0" fontId="16" fillId="0" borderId="0"/>
    <xf numFmtId="168" fontId="16" fillId="0" borderId="0"/>
    <xf numFmtId="0" fontId="24" fillId="0" borderId="0"/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9" fillId="0" borderId="1" applyNumberFormat="0" applyAlignment="0">
      <protection locked="0"/>
    </xf>
    <xf numFmtId="167" fontId="17" fillId="0" borderId="0" applyFont="0" applyFill="0" applyBorder="0" applyAlignment="0" applyProtection="0"/>
    <xf numFmtId="0" fontId="21" fillId="0" borderId="0" applyFill="0" applyBorder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9" fillId="3" borderId="1" applyNumberFormat="0" applyAlignment="0"/>
    <xf numFmtId="0" fontId="7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8" fillId="0" borderId="0"/>
    <xf numFmtId="0" fontId="21" fillId="0" borderId="0" applyFill="0" applyBorder="0" applyProtection="0">
      <alignment vertical="center"/>
    </xf>
    <xf numFmtId="0" fontId="21" fillId="0" borderId="0" applyFill="0" applyBorder="0" applyProtection="0">
      <alignment vertical="center"/>
    </xf>
    <xf numFmtId="49" fontId="8" fillId="4" borderId="2" applyNumberFormat="0">
      <alignment horizontal="center" vertical="center"/>
    </xf>
    <xf numFmtId="0" fontId="15" fillId="2" borderId="1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 applyBorder="0">
      <alignment horizontal="center" vertical="center" wrapText="1"/>
    </xf>
    <xf numFmtId="0" fontId="4" fillId="0" borderId="3" applyBorder="0">
      <alignment horizontal="center" vertical="center" wrapText="1"/>
    </xf>
    <xf numFmtId="4" fontId="2" fillId="5" borderId="4" applyBorder="0">
      <alignment horizontal="right"/>
    </xf>
    <xf numFmtId="0" fontId="34" fillId="0" borderId="0">
      <alignment horizontal="center" vertical="center" wrapText="1"/>
    </xf>
    <xf numFmtId="49" fontId="2" fillId="0" borderId="0" applyBorder="0">
      <alignment vertical="top"/>
    </xf>
    <xf numFmtId="0" fontId="14" fillId="0" borderId="0"/>
    <xf numFmtId="0" fontId="1" fillId="0" borderId="0"/>
    <xf numFmtId="0" fontId="1" fillId="0" borderId="0"/>
    <xf numFmtId="0" fontId="1" fillId="0" borderId="0"/>
    <xf numFmtId="0" fontId="25" fillId="6" borderId="0" applyNumberFormat="0" applyBorder="0" applyAlignment="0">
      <alignment horizontal="left" vertical="center"/>
    </xf>
    <xf numFmtId="0" fontId="1" fillId="0" borderId="0"/>
    <xf numFmtId="0" fontId="1" fillId="0" borderId="0"/>
    <xf numFmtId="0" fontId="1" fillId="0" borderId="0"/>
    <xf numFmtId="49" fontId="2" fillId="6" borderId="0" applyBorder="0">
      <alignment vertical="top"/>
    </xf>
    <xf numFmtId="49" fontId="2" fillId="0" borderId="0" applyBorder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2" fillId="7" borderId="0" applyFont="0" applyBorder="0">
      <alignment horizontal="right"/>
    </xf>
    <xf numFmtId="4" fontId="2" fillId="7" borderId="0" applyBorder="0">
      <alignment horizontal="right"/>
    </xf>
    <xf numFmtId="4" fontId="2" fillId="7" borderId="0" applyBorder="0">
      <alignment horizontal="right"/>
    </xf>
    <xf numFmtId="4" fontId="2" fillId="7" borderId="5" applyBorder="0">
      <alignment horizontal="right"/>
    </xf>
    <xf numFmtId="164" fontId="44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1" applyBorder="1" applyAlignment="1" applyProtection="1">
      <alignment vertical="top"/>
      <protection locked="0"/>
    </xf>
    <xf numFmtId="49" fontId="5" fillId="0" borderId="4" xfId="1" applyNumberFormat="1" applyFont="1" applyBorder="1" applyAlignment="1" applyProtection="1">
      <alignment vertical="top"/>
      <protection locked="0"/>
    </xf>
    <xf numFmtId="0" fontId="9" fillId="0" borderId="0" xfId="39" applyFont="1" applyProtection="1">
      <protection locked="0"/>
    </xf>
    <xf numFmtId="0" fontId="28" fillId="0" borderId="9" xfId="33" applyFont="1" applyBorder="1" applyAlignment="1" applyProtection="1">
      <alignment horizontal="left" vertical="center" wrapText="1"/>
      <protection locked="0"/>
    </xf>
    <xf numFmtId="0" fontId="29" fillId="0" borderId="13" xfId="39" applyFont="1" applyFill="1" applyBorder="1" applyAlignment="1" applyProtection="1">
      <alignment horizontal="center" vertical="center" wrapText="1"/>
      <protection locked="0"/>
    </xf>
    <xf numFmtId="49" fontId="26" fillId="0" borderId="4" xfId="1" applyNumberFormat="1" applyFont="1" applyFill="1" applyBorder="1" applyAlignment="1" applyProtection="1">
      <alignment vertical="top" wrapText="1"/>
      <protection locked="0"/>
    </xf>
    <xf numFmtId="0" fontId="29" fillId="0" borderId="7" xfId="39" applyFont="1" applyFill="1" applyBorder="1" applyAlignment="1" applyProtection="1">
      <alignment horizontal="center" vertical="center" wrapText="1"/>
      <protection locked="0"/>
    </xf>
    <xf numFmtId="49" fontId="5" fillId="0" borderId="4" xfId="1" applyNumberFormat="1" applyFont="1" applyFill="1" applyBorder="1" applyAlignment="1" applyProtection="1">
      <alignment vertical="center" wrapText="1"/>
      <protection locked="0"/>
    </xf>
    <xf numFmtId="49" fontId="30" fillId="0" borderId="4" xfId="1" applyNumberFormat="1" applyFont="1" applyFill="1" applyBorder="1" applyAlignment="1" applyProtection="1">
      <alignment horizontal="left" vertical="top" wrapText="1" indent="1"/>
      <protection locked="0"/>
    </xf>
    <xf numFmtId="0" fontId="31" fillId="0" borderId="7" xfId="39" applyFont="1" applyFill="1" applyBorder="1" applyAlignment="1" applyProtection="1">
      <alignment horizontal="center" vertical="center" wrapText="1"/>
      <protection locked="0"/>
    </xf>
    <xf numFmtId="0" fontId="29" fillId="0" borderId="4" xfId="33" applyFont="1" applyFill="1" applyBorder="1" applyAlignment="1" applyProtection="1">
      <alignment horizontal="left" vertical="center" wrapText="1"/>
      <protection locked="0"/>
    </xf>
    <xf numFmtId="0" fontId="29" fillId="0" borderId="4" xfId="39" applyFont="1" applyFill="1" applyBorder="1" applyProtection="1">
      <protection locked="0"/>
    </xf>
    <xf numFmtId="3" fontId="32" fillId="0" borderId="10" xfId="39" applyNumberFormat="1" applyFont="1" applyFill="1" applyBorder="1" applyAlignment="1" applyProtection="1">
      <alignment horizontal="left" vertical="center" wrapText="1" indent="3"/>
      <protection locked="0"/>
    </xf>
    <xf numFmtId="0" fontId="29" fillId="0" borderId="11" xfId="39" applyFont="1" applyFill="1" applyBorder="1" applyAlignment="1" applyProtection="1">
      <alignment horizontal="center" vertical="center" wrapText="1"/>
      <protection locked="0"/>
    </xf>
    <xf numFmtId="0" fontId="31" fillId="8" borderId="11" xfId="39" applyFont="1" applyFill="1" applyBorder="1" applyAlignment="1" applyProtection="1">
      <alignment horizontal="center" vertical="center" wrapText="1"/>
      <protection locked="0"/>
    </xf>
    <xf numFmtId="0" fontId="11" fillId="0" borderId="8" xfId="39" applyFont="1" applyFill="1" applyBorder="1" applyAlignment="1" applyProtection="1">
      <alignment vertical="center" wrapText="1"/>
      <protection locked="0"/>
    </xf>
    <xf numFmtId="0" fontId="11" fillId="8" borderId="14" xfId="39" applyFont="1" applyFill="1" applyBorder="1" applyAlignment="1" applyProtection="1">
      <alignment horizontal="center" vertical="center" wrapText="1"/>
      <protection locked="0"/>
    </xf>
    <xf numFmtId="0" fontId="30" fillId="0" borderId="4" xfId="39" applyFont="1" applyBorder="1" applyAlignment="1" applyProtection="1">
      <alignment horizontal="left"/>
      <protection locked="0"/>
    </xf>
    <xf numFmtId="49" fontId="30" fillId="0" borderId="4" xfId="1" applyNumberFormat="1" applyFont="1" applyBorder="1" applyAlignment="1" applyProtection="1">
      <alignment vertical="top"/>
      <protection locked="0"/>
    </xf>
    <xf numFmtId="0" fontId="5" fillId="0" borderId="4" xfId="39" applyFont="1" applyBorder="1" applyProtection="1">
      <protection locked="0"/>
    </xf>
    <xf numFmtId="0" fontId="5" fillId="0" borderId="4" xfId="39" applyFont="1" applyFill="1" applyBorder="1" applyAlignment="1" applyProtection="1">
      <alignment vertical="top" wrapText="1"/>
      <protection locked="0"/>
    </xf>
    <xf numFmtId="0" fontId="12" fillId="8" borderId="0" xfId="39" applyFont="1" applyFill="1" applyBorder="1" applyAlignment="1" applyProtection="1">
      <alignment horizontal="center" vertical="center"/>
      <protection locked="0"/>
    </xf>
    <xf numFmtId="0" fontId="10" fillId="8" borderId="0" xfId="39" applyFont="1" applyFill="1" applyBorder="1" applyAlignment="1" applyProtection="1">
      <alignment horizontal="center" vertical="center"/>
      <protection locked="0"/>
    </xf>
    <xf numFmtId="165" fontId="10" fillId="8" borderId="0" xfId="39" applyNumberFormat="1" applyFont="1" applyFill="1" applyBorder="1" applyAlignment="1" applyProtection="1">
      <alignment horizontal="right" vertical="center"/>
      <protection locked="0"/>
    </xf>
    <xf numFmtId="165" fontId="12" fillId="8" borderId="0" xfId="39" applyNumberFormat="1" applyFont="1" applyFill="1" applyBorder="1" applyAlignment="1" applyProtection="1">
      <alignment horizontal="right" vertical="center"/>
      <protection locked="0"/>
    </xf>
    <xf numFmtId="0" fontId="35" fillId="0" borderId="0" xfId="39" applyFont="1" applyProtection="1">
      <protection locked="0"/>
    </xf>
    <xf numFmtId="0" fontId="36" fillId="0" borderId="0" xfId="1" applyFont="1" applyBorder="1" applyAlignment="1" applyProtection="1">
      <alignment vertical="top"/>
      <protection locked="0"/>
    </xf>
    <xf numFmtId="0" fontId="10" fillId="0" borderId="0" xfId="1" applyFont="1" applyBorder="1" applyAlignment="1" applyProtection="1">
      <alignment vertical="top"/>
      <protection locked="0"/>
    </xf>
    <xf numFmtId="49" fontId="10" fillId="0" borderId="0" xfId="1" applyNumberFormat="1" applyFont="1" applyAlignment="1" applyProtection="1">
      <alignment vertical="top"/>
      <protection locked="0"/>
    </xf>
    <xf numFmtId="4" fontId="26" fillId="5" borderId="4" xfId="48" applyNumberFormat="1" applyFont="1" applyFill="1" applyBorder="1" applyAlignment="1" applyProtection="1">
      <alignment horizontal="center" vertical="center"/>
      <protection locked="0"/>
    </xf>
    <xf numFmtId="4" fontId="26" fillId="7" borderId="4" xfId="56" applyNumberFormat="1" applyFont="1" applyFill="1" applyBorder="1" applyAlignment="1" applyProtection="1">
      <alignment horizontal="center"/>
    </xf>
    <xf numFmtId="49" fontId="12" fillId="0" borderId="0" xfId="39" applyNumberFormat="1" applyFont="1" applyBorder="1" applyAlignment="1" applyProtection="1">
      <alignment horizontal="center" vertical="center" wrapText="1"/>
      <protection locked="0"/>
    </xf>
    <xf numFmtId="0" fontId="28" fillId="0" borderId="15" xfId="33" applyFont="1" applyBorder="1" applyAlignment="1" applyProtection="1">
      <alignment horizontal="center" vertical="center" wrapText="1"/>
      <protection locked="0"/>
    </xf>
    <xf numFmtId="0" fontId="28" fillId="0" borderId="23" xfId="33" applyFont="1" applyBorder="1" applyAlignment="1" applyProtection="1">
      <alignment horizontal="center" vertical="center" wrapText="1"/>
      <protection locked="0"/>
    </xf>
    <xf numFmtId="0" fontId="5" fillId="0" borderId="23" xfId="39" applyFont="1" applyBorder="1" applyAlignment="1" applyProtection="1">
      <alignment horizontal="center" vertical="center" wrapText="1"/>
      <protection locked="0"/>
    </xf>
    <xf numFmtId="0" fontId="5" fillId="0" borderId="19" xfId="39" applyFont="1" applyBorder="1" applyAlignment="1" applyProtection="1">
      <alignment horizontal="center" vertical="center" wrapText="1"/>
      <protection locked="0"/>
    </xf>
    <xf numFmtId="0" fontId="38" fillId="0" borderId="9" xfId="0" applyFont="1" applyBorder="1" applyAlignment="1">
      <alignment horizontal="center" vertical="center" wrapText="1"/>
    </xf>
    <xf numFmtId="49" fontId="39" fillId="0" borderId="4" xfId="0" applyNumberFormat="1" applyFont="1" applyBorder="1" applyAlignment="1">
      <alignment horizontal="center"/>
    </xf>
    <xf numFmtId="165" fontId="27" fillId="0" borderId="25" xfId="56" applyNumberFormat="1" applyFont="1" applyFill="1" applyBorder="1" applyAlignment="1" applyProtection="1">
      <alignment horizontal="right" vertical="center"/>
      <protection locked="0"/>
    </xf>
    <xf numFmtId="2" fontId="6" fillId="0" borderId="25" xfId="1" applyNumberFormat="1" applyFont="1" applyFill="1" applyBorder="1" applyAlignment="1" applyProtection="1">
      <alignment vertical="top"/>
      <protection locked="0"/>
    </xf>
    <xf numFmtId="2" fontId="6" fillId="0" borderId="26" xfId="1" applyNumberFormat="1" applyFont="1" applyFill="1" applyBorder="1" applyAlignment="1" applyProtection="1">
      <alignment vertical="top"/>
      <protection locked="0"/>
    </xf>
    <xf numFmtId="0" fontId="5" fillId="0" borderId="9" xfId="39" applyFont="1" applyBorder="1" applyAlignment="1" applyProtection="1">
      <alignment horizontal="center" vertical="center" wrapText="1"/>
      <protection locked="0"/>
    </xf>
    <xf numFmtId="49" fontId="34" fillId="0" borderId="4" xfId="0" applyNumberFormat="1" applyFont="1" applyBorder="1" applyAlignment="1">
      <alignment horizontal="center"/>
    </xf>
    <xf numFmtId="0" fontId="10" fillId="6" borderId="27" xfId="39" applyFont="1" applyFill="1" applyBorder="1" applyAlignment="1" applyProtection="1">
      <alignment horizontal="center" vertical="center"/>
    </xf>
    <xf numFmtId="0" fontId="10" fillId="6" borderId="4" xfId="39" applyFont="1" applyFill="1" applyBorder="1" applyAlignment="1" applyProtection="1">
      <alignment horizontal="center" vertical="center"/>
    </xf>
    <xf numFmtId="0" fontId="12" fillId="6" borderId="4" xfId="39" applyFont="1" applyFill="1" applyBorder="1" applyAlignment="1" applyProtection="1">
      <alignment horizontal="left" vertical="center"/>
    </xf>
    <xf numFmtId="0" fontId="12" fillId="6" borderId="27" xfId="39" applyFont="1" applyFill="1" applyBorder="1" applyAlignment="1" applyProtection="1">
      <alignment horizontal="left" vertical="center"/>
    </xf>
    <xf numFmtId="0" fontId="12" fillId="6" borderId="4" xfId="39" applyFont="1" applyFill="1" applyBorder="1" applyAlignment="1" applyProtection="1">
      <alignment horizontal="left" vertical="center" wrapText="1"/>
    </xf>
    <xf numFmtId="49" fontId="39" fillId="0" borderId="0" xfId="0" applyNumberFormat="1" applyFont="1" applyBorder="1" applyAlignment="1">
      <alignment horizontal="center"/>
    </xf>
    <xf numFmtId="0" fontId="11" fillId="0" borderId="0" xfId="39" applyFont="1" applyFill="1" applyBorder="1" applyAlignment="1" applyProtection="1">
      <alignment vertical="center" wrapText="1"/>
      <protection locked="0"/>
    </xf>
    <xf numFmtId="0" fontId="11" fillId="8" borderId="0" xfId="39" applyFont="1" applyFill="1" applyBorder="1" applyAlignment="1" applyProtection="1">
      <alignment horizontal="center" vertical="center" wrapText="1"/>
      <protection locked="0"/>
    </xf>
    <xf numFmtId="4" fontId="29" fillId="9" borderId="12" xfId="56" applyNumberFormat="1" applyFont="1" applyFill="1" applyBorder="1" applyAlignment="1" applyProtection="1">
      <alignment horizontal="center"/>
    </xf>
    <xf numFmtId="4" fontId="26" fillId="7" borderId="17" xfId="1" applyNumberFormat="1" applyFont="1" applyFill="1" applyBorder="1" applyAlignment="1" applyProtection="1">
      <alignment horizontal="center"/>
    </xf>
    <xf numFmtId="4" fontId="26" fillId="7" borderId="4" xfId="1" applyNumberFormat="1" applyFont="1" applyFill="1" applyBorder="1" applyAlignment="1" applyProtection="1">
      <alignment horizontal="center"/>
    </xf>
    <xf numFmtId="4" fontId="26" fillId="5" borderId="17" xfId="56" applyNumberFormat="1" applyFont="1" applyFill="1" applyBorder="1" applyAlignment="1" applyProtection="1">
      <alignment horizontal="center"/>
    </xf>
    <xf numFmtId="4" fontId="26" fillId="5" borderId="4" xfId="56" applyNumberFormat="1" applyFont="1" applyFill="1" applyBorder="1" applyAlignment="1" applyProtection="1">
      <alignment horizontal="center"/>
    </xf>
    <xf numFmtId="4" fontId="26" fillId="5" borderId="17" xfId="56" applyNumberFormat="1" applyFont="1" applyFill="1" applyBorder="1" applyAlignment="1" applyProtection="1">
      <alignment horizontal="center" vertical="center"/>
    </xf>
    <xf numFmtId="4" fontId="33" fillId="7" borderId="17" xfId="1" applyNumberFormat="1" applyFont="1" applyFill="1" applyBorder="1" applyAlignment="1" applyProtection="1">
      <alignment horizontal="center"/>
    </xf>
    <xf numFmtId="4" fontId="33" fillId="7" borderId="4" xfId="1" applyNumberFormat="1" applyFont="1" applyFill="1" applyBorder="1" applyAlignment="1" applyProtection="1">
      <alignment horizontal="center"/>
    </xf>
    <xf numFmtId="4" fontId="26" fillId="5" borderId="18" xfId="56" applyNumberFormat="1" applyFont="1" applyFill="1" applyBorder="1" applyAlignment="1" applyProtection="1">
      <alignment horizontal="center"/>
    </xf>
    <xf numFmtId="4" fontId="26" fillId="5" borderId="6" xfId="56" applyNumberFormat="1" applyFont="1" applyFill="1" applyBorder="1" applyAlignment="1" applyProtection="1">
      <alignment horizontal="center"/>
    </xf>
    <xf numFmtId="4" fontId="12" fillId="0" borderId="0" xfId="56" applyNumberFormat="1" applyFont="1" applyFill="1" applyBorder="1" applyAlignment="1" applyProtection="1">
      <alignment horizontal="right"/>
    </xf>
    <xf numFmtId="0" fontId="37" fillId="0" borderId="17" xfId="0" applyFont="1" applyBorder="1"/>
    <xf numFmtId="49" fontId="12" fillId="0" borderId="18" xfId="39" applyNumberFormat="1" applyFont="1" applyBorder="1" applyAlignment="1" applyProtection="1">
      <alignment horizontal="center" vertical="center" wrapText="1"/>
      <protection locked="0"/>
    </xf>
    <xf numFmtId="49" fontId="12" fillId="0" borderId="29" xfId="39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0" fillId="11" borderId="4" xfId="0" applyFont="1" applyFill="1" applyBorder="1" applyAlignment="1">
      <alignment horizontal="left" vertical="center" wrapText="1"/>
    </xf>
    <xf numFmtId="0" fontId="0" fillId="11" borderId="4" xfId="0" applyFill="1" applyBorder="1" applyAlignment="1">
      <alignment horizontal="left" vertical="center" wrapText="1"/>
    </xf>
    <xf numFmtId="49" fontId="5" fillId="0" borderId="24" xfId="0" applyNumberFormat="1" applyFont="1" applyBorder="1"/>
    <xf numFmtId="0" fontId="27" fillId="0" borderId="25" xfId="39" applyFont="1" applyFill="1" applyBorder="1" applyAlignment="1" applyProtection="1">
      <alignment vertical="center" wrapText="1"/>
      <protection locked="0"/>
    </xf>
    <xf numFmtId="0" fontId="27" fillId="0" borderId="25" xfId="39" applyFont="1" applyFill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15" xfId="33" applyFont="1" applyBorder="1" applyAlignment="1" applyProtection="1">
      <alignment horizontal="center" vertical="center" wrapText="1"/>
      <protection locked="0"/>
    </xf>
    <xf numFmtId="49" fontId="26" fillId="0" borderId="4" xfId="0" applyNumberFormat="1" applyFont="1" applyBorder="1" applyAlignment="1">
      <alignment horizontal="center"/>
    </xf>
    <xf numFmtId="0" fontId="5" fillId="0" borderId="9" xfId="33" applyFont="1" applyBorder="1" applyAlignment="1" applyProtection="1">
      <alignment horizontal="left" vertical="center" wrapText="1"/>
      <protection locked="0"/>
    </xf>
    <xf numFmtId="0" fontId="5" fillId="0" borderId="9" xfId="33" applyFont="1" applyBorder="1" applyAlignment="1" applyProtection="1">
      <alignment horizontal="center" vertical="center" wrapText="1"/>
      <protection locked="0"/>
    </xf>
    <xf numFmtId="4" fontId="26" fillId="7" borderId="9" xfId="56" applyNumberFormat="1" applyFont="1" applyFill="1" applyBorder="1" applyAlignment="1" applyProtection="1">
      <alignment horizontal="center" vertical="center"/>
    </xf>
    <xf numFmtId="0" fontId="5" fillId="0" borderId="4" xfId="33" applyFont="1" applyBorder="1" applyAlignment="1" applyProtection="1">
      <alignment horizontal="left" vertical="center" wrapText="1"/>
      <protection locked="0"/>
    </xf>
    <xf numFmtId="0" fontId="5" fillId="0" borderId="4" xfId="33" applyFont="1" applyBorder="1" applyAlignment="1" applyProtection="1">
      <alignment horizontal="center" vertical="center" wrapText="1"/>
      <protection locked="0"/>
    </xf>
    <xf numFmtId="4" fontId="26" fillId="7" borderId="4" xfId="56" applyNumberFormat="1" applyFont="1" applyFill="1" applyBorder="1" applyAlignment="1" applyProtection="1">
      <alignment horizontal="center" vertical="center"/>
    </xf>
    <xf numFmtId="0" fontId="26" fillId="0" borderId="4" xfId="39" applyFont="1" applyFill="1" applyBorder="1" applyAlignment="1" applyProtection="1">
      <alignment horizontal="center" vertical="top" wrapText="1"/>
      <protection locked="0"/>
    </xf>
    <xf numFmtId="0" fontId="30" fillId="0" borderId="4" xfId="39" applyFont="1" applyFill="1" applyBorder="1" applyAlignment="1" applyProtection="1">
      <alignment vertical="top" wrapText="1"/>
      <protection locked="0"/>
    </xf>
    <xf numFmtId="0" fontId="5" fillId="0" borderId="4" xfId="33" applyFont="1" applyFill="1" applyBorder="1" applyAlignment="1" applyProtection="1">
      <alignment horizontal="left" vertical="center" wrapText="1"/>
      <protection locked="0"/>
    </xf>
    <xf numFmtId="3" fontId="33" fillId="0" borderId="10" xfId="39" applyNumberFormat="1" applyFont="1" applyFill="1" applyBorder="1" applyAlignment="1" applyProtection="1">
      <alignment horizontal="left" vertical="center" wrapText="1" indent="3"/>
      <protection locked="0"/>
    </xf>
    <xf numFmtId="0" fontId="5" fillId="0" borderId="4" xfId="39" applyFont="1" applyFill="1" applyBorder="1" applyAlignment="1" applyProtection="1">
      <alignment horizontal="left" wrapText="1"/>
      <protection locked="0"/>
    </xf>
    <xf numFmtId="0" fontId="5" fillId="0" borderId="4" xfId="39" applyFont="1" applyFill="1" applyBorder="1" applyAlignment="1" applyProtection="1">
      <alignment vertical="center" wrapText="1"/>
      <protection locked="0"/>
    </xf>
    <xf numFmtId="49" fontId="12" fillId="0" borderId="4" xfId="0" applyNumberFormat="1" applyFont="1" applyBorder="1" applyAlignment="1">
      <alignment horizontal="center"/>
    </xf>
    <xf numFmtId="0" fontId="12" fillId="0" borderId="10" xfId="39" applyFont="1" applyFill="1" applyBorder="1" applyAlignment="1" applyProtection="1">
      <alignment vertical="center" wrapText="1"/>
      <protection locked="0"/>
    </xf>
    <xf numFmtId="0" fontId="12" fillId="0" borderId="10" xfId="39" applyFont="1" applyFill="1" applyBorder="1" applyAlignment="1" applyProtection="1">
      <alignment horizontal="center" vertical="center" wrapText="1"/>
      <protection locked="0"/>
    </xf>
    <xf numFmtId="4" fontId="12" fillId="7" borderId="10" xfId="56" applyNumberFormat="1" applyFont="1" applyFill="1" applyBorder="1" applyAlignment="1" applyProtection="1">
      <alignment horizontal="right"/>
    </xf>
    <xf numFmtId="0" fontId="26" fillId="0" borderId="19" xfId="39" applyFont="1" applyFill="1" applyBorder="1" applyAlignment="1" applyProtection="1">
      <alignment horizontal="center" vertical="top" wrapText="1"/>
      <protection locked="0"/>
    </xf>
    <xf numFmtId="4" fontId="26" fillId="5" borderId="19" xfId="48" applyNumberFormat="1" applyFont="1" applyFill="1" applyBorder="1" applyAlignment="1" applyProtection="1">
      <alignment horizontal="center" vertical="center"/>
      <protection locked="0"/>
    </xf>
    <xf numFmtId="49" fontId="12" fillId="10" borderId="10" xfId="0" applyNumberFormat="1" applyFont="1" applyFill="1" applyBorder="1" applyAlignment="1">
      <alignment horizontal="center"/>
    </xf>
    <xf numFmtId="49" fontId="12" fillId="10" borderId="4" xfId="0" applyNumberFormat="1" applyFont="1" applyFill="1" applyBorder="1" applyAlignment="1">
      <alignment horizontal="center"/>
    </xf>
    <xf numFmtId="4" fontId="42" fillId="7" borderId="4" xfId="1" applyNumberFormat="1" applyFont="1" applyFill="1" applyBorder="1" applyAlignment="1" applyProtection="1">
      <alignment horizontal="center"/>
    </xf>
    <xf numFmtId="49" fontId="26" fillId="0" borderId="10" xfId="0" applyNumberFormat="1" applyFont="1" applyBorder="1" applyAlignment="1">
      <alignment horizontal="center"/>
    </xf>
    <xf numFmtId="4" fontId="42" fillId="7" borderId="20" xfId="56" applyNumberFormat="1" applyFont="1" applyFill="1" applyBorder="1" applyAlignment="1" applyProtection="1">
      <alignment horizontal="center" vertical="center"/>
    </xf>
    <xf numFmtId="4" fontId="42" fillId="7" borderId="18" xfId="56" applyNumberFormat="1" applyFont="1" applyFill="1" applyBorder="1" applyAlignment="1" applyProtection="1">
      <alignment horizontal="center" vertical="center"/>
    </xf>
    <xf numFmtId="4" fontId="42" fillId="7" borderId="17" xfId="56" applyNumberFormat="1" applyFont="1" applyFill="1" applyBorder="1" applyAlignment="1" applyProtection="1">
      <alignment horizontal="center"/>
    </xf>
    <xf numFmtId="4" fontId="42" fillId="5" borderId="17" xfId="48" applyNumberFormat="1" applyFont="1" applyFill="1" applyBorder="1" applyAlignment="1" applyProtection="1">
      <alignment horizontal="center" vertical="center"/>
      <protection locked="0"/>
    </xf>
    <xf numFmtId="4" fontId="42" fillId="5" borderId="18" xfId="56" applyNumberFormat="1" applyFont="1" applyFill="1" applyBorder="1" applyAlignment="1" applyProtection="1">
      <alignment horizontal="center"/>
    </xf>
    <xf numFmtId="4" fontId="43" fillId="7" borderId="21" xfId="56" applyNumberFormat="1" applyFont="1" applyFill="1" applyBorder="1" applyAlignment="1" applyProtection="1">
      <alignment horizontal="center"/>
    </xf>
    <xf numFmtId="4" fontId="42" fillId="5" borderId="4" xfId="48" applyNumberFormat="1" applyFont="1" applyFill="1" applyBorder="1" applyAlignment="1" applyProtection="1">
      <alignment horizontal="center" vertical="center"/>
      <protection locked="0"/>
    </xf>
    <xf numFmtId="4" fontId="42" fillId="5" borderId="22" xfId="48" applyNumberFormat="1" applyFont="1" applyFill="1" applyBorder="1" applyAlignment="1" applyProtection="1">
      <alignment horizontal="center" vertical="center"/>
      <protection locked="0"/>
    </xf>
    <xf numFmtId="4" fontId="42" fillId="7" borderId="4" xfId="56" applyNumberFormat="1" applyFont="1" applyFill="1" applyBorder="1" applyAlignment="1" applyProtection="1">
      <alignment horizontal="center"/>
    </xf>
    <xf numFmtId="4" fontId="42" fillId="7" borderId="17" xfId="1" applyNumberFormat="1" applyFont="1" applyFill="1" applyBorder="1" applyAlignment="1" applyProtection="1">
      <alignment horizontal="center"/>
    </xf>
    <xf numFmtId="4" fontId="42" fillId="9" borderId="16" xfId="56" applyNumberFormat="1" applyFont="1" applyFill="1" applyBorder="1" applyAlignment="1" applyProtection="1">
      <alignment horizontal="center"/>
    </xf>
    <xf numFmtId="4" fontId="43" fillId="7" borderId="14" xfId="56" applyNumberFormat="1" applyFont="1" applyFill="1" applyBorder="1" applyAlignment="1" applyProtection="1">
      <alignment horizontal="center"/>
    </xf>
    <xf numFmtId="4" fontId="43" fillId="6" borderId="28" xfId="39" applyNumberFormat="1" applyFont="1" applyFill="1" applyBorder="1" applyAlignment="1" applyProtection="1">
      <alignment horizontal="center"/>
    </xf>
    <xf numFmtId="4" fontId="43" fillId="6" borderId="4" xfId="39" applyNumberFormat="1" applyFont="1" applyFill="1" applyBorder="1" applyAlignment="1" applyProtection="1">
      <alignment horizontal="center"/>
    </xf>
    <xf numFmtId="0" fontId="0" fillId="0" borderId="0" xfId="0" applyFill="1" applyBorder="1" applyAlignment="1">
      <alignment horizontal="left" wrapText="1"/>
    </xf>
    <xf numFmtId="4" fontId="0" fillId="0" borderId="0" xfId="0" applyNumberFormat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11" borderId="10" xfId="0" applyFill="1" applyBorder="1" applyAlignment="1">
      <alignment horizontal="left" vertical="center" wrapText="1"/>
    </xf>
    <xf numFmtId="0" fontId="0" fillId="11" borderId="4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7" fillId="0" borderId="4" xfId="0" applyFont="1" applyBorder="1" applyAlignment="1">
      <alignment horizontal="left" vertical="center"/>
    </xf>
    <xf numFmtId="0" fontId="37" fillId="0" borderId="4" xfId="0" applyFont="1" applyBorder="1" applyAlignment="1">
      <alignment wrapText="1"/>
    </xf>
    <xf numFmtId="0" fontId="37" fillId="11" borderId="9" xfId="0" applyFont="1" applyFill="1" applyBorder="1" applyAlignment="1">
      <alignment horizontal="center" vertical="center" wrapText="1"/>
    </xf>
    <xf numFmtId="0" fontId="37" fillId="11" borderId="9" xfId="0" applyFont="1" applyFill="1" applyBorder="1" applyAlignment="1">
      <alignment horizontal="left" vertical="center" wrapText="1"/>
    </xf>
    <xf numFmtId="2" fontId="37" fillId="11" borderId="9" xfId="0" applyNumberFormat="1" applyFont="1" applyFill="1" applyBorder="1" applyAlignment="1">
      <alignment horizontal="center" vertical="center" wrapText="1"/>
    </xf>
    <xf numFmtId="0" fontId="37" fillId="11" borderId="4" xfId="0" applyFont="1" applyFill="1" applyBorder="1" applyAlignment="1">
      <alignment horizontal="center" vertical="center" wrapText="1"/>
    </xf>
    <xf numFmtId="49" fontId="0" fillId="11" borderId="4" xfId="0" applyNumberFormat="1" applyFill="1" applyBorder="1" applyAlignment="1">
      <alignment horizontal="center" vertical="center"/>
    </xf>
    <xf numFmtId="49" fontId="0" fillId="11" borderId="10" xfId="0" applyNumberForma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37" fillId="0" borderId="0" xfId="0" applyNumberFormat="1" applyFont="1" applyFill="1" applyBorder="1" applyAlignment="1">
      <alignment horizontal="center" vertical="center" wrapText="1"/>
    </xf>
    <xf numFmtId="4" fontId="37" fillId="0" borderId="0" xfId="0" applyNumberFormat="1" applyFont="1" applyAlignment="1">
      <alignment horizontal="center" vertical="center"/>
    </xf>
    <xf numFmtId="0" fontId="0" fillId="11" borderId="4" xfId="0" applyFont="1" applyFill="1" applyBorder="1" applyAlignment="1">
      <alignment horizontal="center" vertical="center"/>
    </xf>
    <xf numFmtId="0" fontId="41" fillId="11" borderId="4" xfId="0" applyFont="1" applyFill="1" applyBorder="1" applyAlignment="1">
      <alignment horizontal="center" vertical="center"/>
    </xf>
    <xf numFmtId="2" fontId="41" fillId="11" borderId="4" xfId="0" applyNumberFormat="1" applyFont="1" applyFill="1" applyBorder="1" applyAlignment="1">
      <alignment horizontal="center" vertical="center"/>
    </xf>
    <xf numFmtId="2" fontId="0" fillId="11" borderId="4" xfId="0" applyNumberFormat="1" applyFont="1" applyFill="1" applyBorder="1" applyAlignment="1">
      <alignment horizontal="center" vertical="center"/>
    </xf>
    <xf numFmtId="2" fontId="37" fillId="11" borderId="4" xfId="0" applyNumberFormat="1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41" fillId="11" borderId="10" xfId="0" applyFont="1" applyFill="1" applyBorder="1" applyAlignment="1">
      <alignment horizontal="center" vertical="center"/>
    </xf>
    <xf numFmtId="2" fontId="0" fillId="11" borderId="10" xfId="0" applyNumberFormat="1" applyFill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4" fontId="42" fillId="5" borderId="4" xfId="56" applyNumberFormat="1" applyFont="1" applyFill="1" applyBorder="1" applyAlignment="1" applyProtection="1">
      <alignment horizontal="center"/>
      <protection locked="0"/>
    </xf>
    <xf numFmtId="4" fontId="42" fillId="5" borderId="4" xfId="56" applyNumberFormat="1" applyFont="1" applyFill="1" applyBorder="1" applyAlignment="1" applyProtection="1">
      <alignment horizontal="center"/>
    </xf>
    <xf numFmtId="4" fontId="42" fillId="9" borderId="4" xfId="56" applyNumberFormat="1" applyFont="1" applyFill="1" applyBorder="1" applyAlignment="1" applyProtection="1">
      <alignment horizontal="center"/>
    </xf>
    <xf numFmtId="4" fontId="42" fillId="9" borderId="12" xfId="56" applyNumberFormat="1" applyFont="1" applyFill="1" applyBorder="1" applyAlignment="1" applyProtection="1">
      <alignment horizontal="center"/>
    </xf>
    <xf numFmtId="4" fontId="43" fillId="7" borderId="10" xfId="56" applyNumberFormat="1" applyFont="1" applyFill="1" applyBorder="1" applyAlignment="1" applyProtection="1">
      <alignment horizontal="center"/>
    </xf>
    <xf numFmtId="4" fontId="43" fillId="6" borderId="27" xfId="39" applyNumberFormat="1" applyFont="1" applyFill="1" applyBorder="1" applyAlignment="1" applyProtection="1">
      <alignment horizontal="center"/>
    </xf>
    <xf numFmtId="0" fontId="1" fillId="11" borderId="4" xfId="0" applyFont="1" applyFill="1" applyBorder="1" applyAlignment="1">
      <alignment horizontal="left" vertical="center" wrapText="1"/>
    </xf>
    <xf numFmtId="0" fontId="0" fillId="11" borderId="4" xfId="0" applyFill="1" applyBorder="1" applyAlignment="1">
      <alignment wrapText="1"/>
    </xf>
    <xf numFmtId="4" fontId="0" fillId="11" borderId="0" xfId="0" applyNumberFormat="1" applyFill="1" applyAlignment="1">
      <alignment horizontal="center" vertical="center"/>
    </xf>
    <xf numFmtId="0" fontId="0" fillId="11" borderId="4" xfId="0" applyFill="1" applyBorder="1" applyAlignment="1">
      <alignment horizontal="center" wrapText="1"/>
    </xf>
    <xf numFmtId="0" fontId="0" fillId="11" borderId="4" xfId="0" applyFont="1" applyFill="1" applyBorder="1" applyAlignment="1">
      <alignment horizontal="left" vertical="center" wrapText="1"/>
    </xf>
    <xf numFmtId="0" fontId="41" fillId="11" borderId="4" xfId="0" applyFont="1" applyFill="1" applyBorder="1" applyAlignment="1">
      <alignment wrapText="1"/>
    </xf>
    <xf numFmtId="4" fontId="41" fillId="11" borderId="0" xfId="0" applyNumberFormat="1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37" fillId="11" borderId="4" xfId="0" applyFont="1" applyFill="1" applyBorder="1" applyAlignment="1">
      <alignment wrapText="1"/>
    </xf>
    <xf numFmtId="4" fontId="45" fillId="11" borderId="0" xfId="0" applyNumberFormat="1" applyFont="1" applyFill="1" applyAlignment="1">
      <alignment horizontal="center" vertical="center"/>
    </xf>
    <xf numFmtId="2" fontId="0" fillId="11" borderId="4" xfId="0" applyNumberFormat="1" applyFill="1" applyBorder="1" applyAlignment="1">
      <alignment wrapText="1"/>
    </xf>
    <xf numFmtId="164" fontId="0" fillId="11" borderId="0" xfId="58" applyFont="1" applyFill="1" applyAlignment="1">
      <alignment horizontal="center" vertical="center"/>
    </xf>
    <xf numFmtId="0" fontId="37" fillId="11" borderId="4" xfId="0" applyFont="1" applyFill="1" applyBorder="1" applyAlignment="1">
      <alignment horizontal="center" vertical="center"/>
    </xf>
    <xf numFmtId="0" fontId="37" fillId="11" borderId="4" xfId="0" applyFont="1" applyFill="1" applyBorder="1" applyAlignment="1">
      <alignment horizontal="left" vertical="center"/>
    </xf>
    <xf numFmtId="4" fontId="37" fillId="11" borderId="0" xfId="0" applyNumberFormat="1" applyFont="1" applyFill="1" applyAlignment="1">
      <alignment horizontal="center" vertical="center"/>
    </xf>
    <xf numFmtId="2" fontId="37" fillId="12" borderId="9" xfId="0" applyNumberFormat="1" applyFont="1" applyFill="1" applyBorder="1" applyAlignment="1">
      <alignment horizontal="center" vertical="center" wrapText="1"/>
    </xf>
    <xf numFmtId="164" fontId="0" fillId="0" borderId="0" xfId="58" applyFont="1"/>
    <xf numFmtId="4" fontId="0" fillId="0" borderId="0" xfId="0" applyNumberFormat="1" applyAlignment="1">
      <alignment horizontal="center"/>
    </xf>
    <xf numFmtId="164" fontId="0" fillId="0" borderId="0" xfId="58" applyFont="1" applyAlignment="1">
      <alignment horizontal="center"/>
    </xf>
    <xf numFmtId="164" fontId="0" fillId="0" borderId="0" xfId="0" applyNumberFormat="1"/>
    <xf numFmtId="49" fontId="37" fillId="11" borderId="4" xfId="0" applyNumberFormat="1" applyFont="1" applyFill="1" applyBorder="1" applyAlignment="1">
      <alignment horizontal="center" vertical="center"/>
    </xf>
    <xf numFmtId="0" fontId="37" fillId="11" borderId="4" xfId="0" applyFont="1" applyFill="1" applyBorder="1" applyAlignment="1">
      <alignment horizontal="left" vertical="center" wrapText="1"/>
    </xf>
    <xf numFmtId="4" fontId="43" fillId="7" borderId="15" xfId="56" applyNumberFormat="1" applyFont="1" applyFill="1" applyBorder="1" applyAlignment="1" applyProtection="1">
      <alignment horizontal="center"/>
    </xf>
    <xf numFmtId="4" fontId="42" fillId="5" borderId="17" xfId="56" applyNumberFormat="1" applyFont="1" applyFill="1" applyBorder="1" applyAlignment="1" applyProtection="1">
      <alignment horizontal="center"/>
    </xf>
    <xf numFmtId="49" fontId="10" fillId="0" borderId="0" xfId="1" applyNumberFormat="1" applyFont="1" applyFill="1" applyBorder="1" applyAlignment="1" applyProtection="1">
      <alignment vertical="top" wrapText="1"/>
      <protection locked="0"/>
    </xf>
    <xf numFmtId="49" fontId="10" fillId="0" borderId="0" xfId="1" applyNumberFormat="1" applyFont="1" applyAlignment="1" applyProtection="1">
      <alignment vertical="top" wrapText="1"/>
      <protection locked="0"/>
    </xf>
    <xf numFmtId="49" fontId="12" fillId="0" borderId="0" xfId="39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/>
    </xf>
    <xf numFmtId="0" fontId="37" fillId="0" borderId="0" xfId="0" applyFont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0" xfId="0" applyNumberFormat="1" applyBorder="1" applyAlignment="1">
      <alignment horizontal="left" wrapText="1"/>
    </xf>
  </cellXfs>
  <cellStyles count="59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 2" xfId="29"/>
    <cellStyle name="Гиперссылка 2 2" xfId="30"/>
    <cellStyle name="Гиперссылка 4" xfId="31"/>
    <cellStyle name="Заголовок" xfId="32"/>
    <cellStyle name="ЗаголовокСтолбца" xfId="33"/>
    <cellStyle name="Значение" xfId="34"/>
    <cellStyle name="мой" xfId="35"/>
    <cellStyle name="Обычный" xfId="0" builtinId="0"/>
    <cellStyle name="Обычный 10" xfId="36"/>
    <cellStyle name="Обычный 12 2" xfId="37"/>
    <cellStyle name="Обычный 13" xfId="38"/>
    <cellStyle name="Обычный 2" xfId="39"/>
    <cellStyle name="Обычный 2 10 2" xfId="40"/>
    <cellStyle name="Обычный 2 2" xfId="41"/>
    <cellStyle name="Обычный 2_НВВ - сети долгосрочный (15.07) - передано на оформление 2" xfId="42"/>
    <cellStyle name="Обычный 3" xfId="43"/>
    <cellStyle name="Обычный 3 2" xfId="44"/>
    <cellStyle name="Обычный 3 3" xfId="45"/>
    <cellStyle name="Обычный 4" xfId="46"/>
    <cellStyle name="Обычный 5" xfId="1"/>
    <cellStyle name="Процентный 2" xfId="48"/>
    <cellStyle name="Процентный 3" xfId="49"/>
    <cellStyle name="Процентный 4" xfId="47"/>
    <cellStyle name="Стиль 1" xfId="50"/>
    <cellStyle name="Финансовый" xfId="58" builtinId="3"/>
    <cellStyle name="Финансовый 2" xfId="52"/>
    <cellStyle name="Финансовый 3" xfId="53"/>
    <cellStyle name="Финансовый 4" xfId="51"/>
    <cellStyle name="Формула" xfId="54"/>
    <cellStyle name="Формула 2" xfId="55"/>
    <cellStyle name="Формула_GRES.2007.5" xfId="56"/>
    <cellStyle name="ФормулаВБ" xfId="57"/>
  </cellStyles>
  <dxfs count="0"/>
  <tableStyles count="0" defaultTableStyle="TableStyleMedium9" defaultPivotStyle="PivotStyleLight16"/>
  <colors>
    <mruColors>
      <color rgb="FF7DFFB8"/>
      <color rgb="FF21FF85"/>
      <color rgb="FF00F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topLeftCell="A55" workbookViewId="0">
      <selection activeCell="E74" sqref="E74"/>
    </sheetView>
  </sheetViews>
  <sheetFormatPr defaultRowHeight="15"/>
  <cols>
    <col min="2" max="2" width="95.42578125" customWidth="1"/>
    <col min="3" max="3" width="17.7109375" customWidth="1"/>
    <col min="4" max="4" width="18.85546875" customWidth="1"/>
    <col min="5" max="5" width="16.140625" customWidth="1"/>
    <col min="6" max="6" width="16.42578125" customWidth="1"/>
    <col min="7" max="7" width="12.140625" customWidth="1"/>
    <col min="8" max="8" width="18.42578125" customWidth="1"/>
    <col min="11" max="11" width="13.7109375" customWidth="1"/>
  </cols>
  <sheetData>
    <row r="1" spans="1:6" ht="22.5" customHeight="1">
      <c r="A1" s="173" t="s">
        <v>164</v>
      </c>
      <c r="B1" s="173"/>
      <c r="C1" s="173"/>
      <c r="D1" s="173"/>
      <c r="E1" s="173"/>
      <c r="F1" s="173"/>
    </row>
    <row r="2" spans="1:6" ht="22.5" customHeight="1">
      <c r="A2" s="32"/>
      <c r="B2" s="32"/>
      <c r="C2" s="32"/>
      <c r="D2" s="32"/>
      <c r="E2" s="32"/>
      <c r="F2" s="32"/>
    </row>
    <row r="3" spans="1:6" ht="17.25" customHeight="1">
      <c r="A3" s="63" t="s">
        <v>60</v>
      </c>
      <c r="B3" s="64"/>
      <c r="C3" s="64"/>
      <c r="D3" s="64"/>
      <c r="E3" s="64"/>
      <c r="F3" s="65"/>
    </row>
    <row r="4" spans="1:6" ht="32.25" thickBot="1">
      <c r="A4" s="37" t="s">
        <v>61</v>
      </c>
      <c r="B4" s="33" t="s">
        <v>2</v>
      </c>
      <c r="C4" s="34" t="s">
        <v>0</v>
      </c>
      <c r="D4" s="35" t="s">
        <v>165</v>
      </c>
      <c r="E4" s="36" t="s">
        <v>166</v>
      </c>
      <c r="F4" s="36" t="s">
        <v>58</v>
      </c>
    </row>
    <row r="5" spans="1:6" ht="16.5" thickBot="1">
      <c r="A5" s="43" t="s">
        <v>62</v>
      </c>
      <c r="B5" s="4" t="s">
        <v>3</v>
      </c>
      <c r="C5" s="5" t="s">
        <v>4</v>
      </c>
      <c r="D5" s="109">
        <v>9946.56</v>
      </c>
      <c r="E5" s="144">
        <f>E6+E7</f>
        <v>5383.7199999999993</v>
      </c>
      <c r="F5" s="52">
        <f>E5/D5*100</f>
        <v>54.126451758195792</v>
      </c>
    </row>
    <row r="6" spans="1:6" ht="16.5" thickBot="1">
      <c r="A6" s="43" t="s">
        <v>63</v>
      </c>
      <c r="B6" s="6" t="s">
        <v>5</v>
      </c>
      <c r="C6" s="7" t="s">
        <v>4</v>
      </c>
      <c r="D6" s="108">
        <v>1089.039</v>
      </c>
      <c r="E6" s="97">
        <v>1529.85</v>
      </c>
      <c r="F6" s="52">
        <f t="shared" ref="F6:F31" si="0">E6/D6*100</f>
        <v>140.47706280491332</v>
      </c>
    </row>
    <row r="7" spans="1:6" ht="16.5" thickBot="1">
      <c r="A7" s="43" t="s">
        <v>64</v>
      </c>
      <c r="B7" s="6" t="s">
        <v>6</v>
      </c>
      <c r="C7" s="7" t="s">
        <v>4</v>
      </c>
      <c r="D7" s="108">
        <v>8857.5339999999997</v>
      </c>
      <c r="E7" s="97">
        <v>3853.87</v>
      </c>
      <c r="F7" s="52">
        <f t="shared" si="0"/>
        <v>43.50951404758932</v>
      </c>
    </row>
    <row r="8" spans="1:6" ht="16.5" thickBot="1">
      <c r="A8" s="43" t="s">
        <v>65</v>
      </c>
      <c r="B8" s="8" t="s">
        <v>7</v>
      </c>
      <c r="C8" s="7" t="s">
        <v>4</v>
      </c>
      <c r="D8" s="109">
        <v>13639.664000000001</v>
      </c>
      <c r="E8" s="143">
        <v>13994.84</v>
      </c>
      <c r="F8" s="52">
        <f t="shared" si="0"/>
        <v>102.60399376406926</v>
      </c>
    </row>
    <row r="9" spans="1:6" ht="16.5" thickBot="1">
      <c r="A9" s="43" t="s">
        <v>66</v>
      </c>
      <c r="B9" s="8" t="s">
        <v>8</v>
      </c>
      <c r="C9" s="7" t="s">
        <v>4</v>
      </c>
      <c r="D9" s="109">
        <f>D19+D21+D23+D24+D27+D11</f>
        <v>10171.514000000001</v>
      </c>
      <c r="E9" s="143">
        <f>E11+E21+E23+E24</f>
        <v>10068.41</v>
      </c>
      <c r="F9" s="52">
        <f t="shared" si="0"/>
        <v>98.986345592209759</v>
      </c>
    </row>
    <row r="10" spans="1:6" ht="16.5" thickBot="1">
      <c r="A10" s="43" t="s">
        <v>67</v>
      </c>
      <c r="B10" s="6" t="s">
        <v>9</v>
      </c>
      <c r="C10" s="7" t="s">
        <v>4</v>
      </c>
      <c r="D10" s="53">
        <v>0</v>
      </c>
      <c r="E10" s="54">
        <v>0</v>
      </c>
      <c r="F10" s="52"/>
    </row>
    <row r="11" spans="1:6" ht="16.5" thickBot="1">
      <c r="A11" s="43" t="s">
        <v>68</v>
      </c>
      <c r="B11" s="6" t="s">
        <v>10</v>
      </c>
      <c r="C11" s="7" t="s">
        <v>4</v>
      </c>
      <c r="D11" s="108">
        <v>1097.394</v>
      </c>
      <c r="E11" s="97">
        <f>E12+E13+E14+E15+E16+E17</f>
        <v>1194.67</v>
      </c>
      <c r="F11" s="52"/>
    </row>
    <row r="12" spans="1:6" ht="16.5" thickBot="1">
      <c r="A12" s="43" t="s">
        <v>69</v>
      </c>
      <c r="B12" s="9" t="s">
        <v>11</v>
      </c>
      <c r="C12" s="10" t="s">
        <v>4</v>
      </c>
      <c r="D12" s="55">
        <v>0</v>
      </c>
      <c r="E12" s="142">
        <v>480.37</v>
      </c>
      <c r="F12" s="52"/>
    </row>
    <row r="13" spans="1:6" ht="16.5" thickBot="1">
      <c r="A13" s="43" t="s">
        <v>70</v>
      </c>
      <c r="B13" s="9" t="s">
        <v>12</v>
      </c>
      <c r="C13" s="10" t="s">
        <v>4</v>
      </c>
      <c r="D13" s="57">
        <v>0</v>
      </c>
      <c r="E13" s="142">
        <v>0</v>
      </c>
      <c r="F13" s="52"/>
    </row>
    <row r="14" spans="1:6" ht="16.5" thickBot="1">
      <c r="A14" s="43" t="s">
        <v>71</v>
      </c>
      <c r="B14" s="9" t="s">
        <v>13</v>
      </c>
      <c r="C14" s="10" t="s">
        <v>4</v>
      </c>
      <c r="D14" s="55">
        <v>0</v>
      </c>
      <c r="E14" s="142">
        <v>38.67</v>
      </c>
      <c r="F14" s="52"/>
    </row>
    <row r="15" spans="1:6" ht="16.5" thickBot="1">
      <c r="A15" s="43" t="s">
        <v>72</v>
      </c>
      <c r="B15" s="9" t="s">
        <v>14</v>
      </c>
      <c r="C15" s="10" t="s">
        <v>4</v>
      </c>
      <c r="D15" s="55">
        <v>0</v>
      </c>
      <c r="E15" s="142">
        <v>121.04</v>
      </c>
      <c r="F15" s="52"/>
    </row>
    <row r="16" spans="1:6" ht="16.5" thickBot="1">
      <c r="A16" s="43" t="s">
        <v>73</v>
      </c>
      <c r="B16" s="9" t="s">
        <v>15</v>
      </c>
      <c r="C16" s="10" t="s">
        <v>4</v>
      </c>
      <c r="D16" s="55">
        <v>0</v>
      </c>
      <c r="E16" s="142">
        <v>554.59</v>
      </c>
      <c r="F16" s="52"/>
    </row>
    <row r="17" spans="1:11" ht="16.5" thickBot="1">
      <c r="A17" s="43" t="s">
        <v>74</v>
      </c>
      <c r="B17" s="9" t="s">
        <v>16</v>
      </c>
      <c r="C17" s="10" t="s">
        <v>17</v>
      </c>
      <c r="D17" s="55">
        <v>0</v>
      </c>
      <c r="E17" s="56">
        <v>0</v>
      </c>
      <c r="F17" s="52"/>
    </row>
    <row r="18" spans="1:11" ht="16.5" thickBot="1">
      <c r="A18" s="43" t="s">
        <v>75</v>
      </c>
      <c r="B18" s="6" t="s">
        <v>18</v>
      </c>
      <c r="C18" s="7" t="s">
        <v>4</v>
      </c>
      <c r="D18" s="53">
        <v>0</v>
      </c>
      <c r="E18" s="54">
        <v>0</v>
      </c>
      <c r="F18" s="52"/>
    </row>
    <row r="19" spans="1:11" ht="16.5" thickBot="1">
      <c r="A19" s="43" t="s">
        <v>76</v>
      </c>
      <c r="B19" s="6" t="s">
        <v>19</v>
      </c>
      <c r="C19" s="7" t="s">
        <v>4</v>
      </c>
      <c r="D19" s="108">
        <v>68.06</v>
      </c>
      <c r="E19" s="54">
        <v>0</v>
      </c>
      <c r="F19" s="52">
        <f t="shared" si="0"/>
        <v>0</v>
      </c>
    </row>
    <row r="20" spans="1:11" ht="18.75" customHeight="1" thickBot="1">
      <c r="A20" s="43" t="s">
        <v>77</v>
      </c>
      <c r="B20" s="6" t="s">
        <v>20</v>
      </c>
      <c r="C20" s="7" t="s">
        <v>4</v>
      </c>
      <c r="D20" s="53">
        <v>0</v>
      </c>
      <c r="E20" s="54">
        <v>0</v>
      </c>
      <c r="F20" s="52"/>
    </row>
    <row r="21" spans="1:11" ht="16.5" thickBot="1">
      <c r="A21" s="43" t="s">
        <v>78</v>
      </c>
      <c r="B21" s="6" t="s">
        <v>21</v>
      </c>
      <c r="C21" s="7" t="s">
        <v>4</v>
      </c>
      <c r="D21" s="108">
        <v>61.88</v>
      </c>
      <c r="E21" s="97">
        <v>31.69</v>
      </c>
      <c r="F21" s="52">
        <f t="shared" si="0"/>
        <v>51.2120232708468</v>
      </c>
    </row>
    <row r="22" spans="1:11" ht="16.5" thickBot="1">
      <c r="A22" s="43" t="s">
        <v>79</v>
      </c>
      <c r="B22" s="11" t="s">
        <v>22</v>
      </c>
      <c r="C22" s="7" t="s">
        <v>4</v>
      </c>
      <c r="D22" s="53">
        <v>0</v>
      </c>
      <c r="E22" s="54">
        <v>0</v>
      </c>
      <c r="F22" s="52"/>
    </row>
    <row r="23" spans="1:11" ht="16.5" thickBot="1">
      <c r="A23" s="43" t="s">
        <v>80</v>
      </c>
      <c r="B23" s="12" t="s">
        <v>23</v>
      </c>
      <c r="C23" s="7" t="s">
        <v>4</v>
      </c>
      <c r="D23" s="108">
        <v>605.04999999999995</v>
      </c>
      <c r="E23" s="97">
        <v>720.89</v>
      </c>
      <c r="F23" s="52">
        <f t="shared" si="0"/>
        <v>119.14552516320967</v>
      </c>
    </row>
    <row r="24" spans="1:11" ht="16.5" thickBot="1">
      <c r="A24" s="43" t="s">
        <v>81</v>
      </c>
      <c r="B24" s="6" t="s">
        <v>24</v>
      </c>
      <c r="C24" s="7" t="s">
        <v>4</v>
      </c>
      <c r="D24" s="108">
        <v>7878.38</v>
      </c>
      <c r="E24" s="97">
        <v>8121.16</v>
      </c>
      <c r="F24" s="52">
        <f t="shared" si="0"/>
        <v>103.08159799349612</v>
      </c>
      <c r="K24" s="114"/>
    </row>
    <row r="25" spans="1:11" ht="16.5" thickBot="1">
      <c r="A25" s="43" t="s">
        <v>82</v>
      </c>
      <c r="B25" s="13" t="s">
        <v>25</v>
      </c>
      <c r="C25" s="14" t="s">
        <v>17</v>
      </c>
      <c r="D25" s="58">
        <v>0</v>
      </c>
      <c r="E25" s="59">
        <v>0</v>
      </c>
      <c r="F25" s="52"/>
    </row>
    <row r="26" spans="1:11" ht="16.5" thickBot="1">
      <c r="A26" s="43" t="s">
        <v>83</v>
      </c>
      <c r="B26" s="13" t="s">
        <v>26</v>
      </c>
      <c r="C26" s="15" t="s">
        <v>4</v>
      </c>
      <c r="D26" s="58">
        <v>0</v>
      </c>
      <c r="E26" s="59">
        <v>0</v>
      </c>
      <c r="F26" s="52"/>
    </row>
    <row r="27" spans="1:11" ht="16.5" thickBot="1">
      <c r="A27" s="43" t="s">
        <v>84</v>
      </c>
      <c r="B27" s="6" t="s">
        <v>27</v>
      </c>
      <c r="C27" s="7" t="s">
        <v>4</v>
      </c>
      <c r="D27" s="108">
        <v>460.75</v>
      </c>
      <c r="E27" s="54">
        <v>0</v>
      </c>
      <c r="F27" s="52"/>
    </row>
    <row r="28" spans="1:11" ht="16.5" thickBot="1">
      <c r="A28" s="43" t="s">
        <v>85</v>
      </c>
      <c r="B28" s="9" t="s">
        <v>28</v>
      </c>
      <c r="C28" s="7" t="s">
        <v>4</v>
      </c>
      <c r="D28" s="170">
        <v>460.75</v>
      </c>
      <c r="E28" s="56">
        <v>0</v>
      </c>
      <c r="F28" s="52"/>
    </row>
    <row r="29" spans="1:11" ht="16.5" thickBot="1">
      <c r="A29" s="43" t="s">
        <v>86</v>
      </c>
      <c r="B29" s="9" t="s">
        <v>29</v>
      </c>
      <c r="C29" s="7" t="s">
        <v>4</v>
      </c>
      <c r="D29" s="60">
        <v>0</v>
      </c>
      <c r="E29" s="56">
        <v>0</v>
      </c>
      <c r="F29" s="52"/>
    </row>
    <row r="30" spans="1:11" ht="16.5" thickBot="1">
      <c r="A30" s="43" t="s">
        <v>87</v>
      </c>
      <c r="B30" s="9" t="s">
        <v>30</v>
      </c>
      <c r="C30" s="7" t="s">
        <v>4</v>
      </c>
      <c r="D30" s="60">
        <v>0</v>
      </c>
      <c r="E30" s="61">
        <v>0</v>
      </c>
      <c r="F30" s="52"/>
    </row>
    <row r="31" spans="1:11" ht="19.5" thickBot="1">
      <c r="A31" s="38" t="s">
        <v>88</v>
      </c>
      <c r="B31" s="16" t="s">
        <v>31</v>
      </c>
      <c r="C31" s="17" t="s">
        <v>4</v>
      </c>
      <c r="D31" s="110">
        <f>D5+D8+D9</f>
        <v>33757.738000000005</v>
      </c>
      <c r="E31" s="169">
        <f>E5+E8+E9</f>
        <v>29446.969999999998</v>
      </c>
      <c r="F31" s="52">
        <f t="shared" si="0"/>
        <v>87.230281839381519</v>
      </c>
      <c r="H31" s="114"/>
    </row>
    <row r="32" spans="1:11" ht="18.75">
      <c r="A32" s="49"/>
      <c r="B32" s="50"/>
      <c r="C32" s="51"/>
      <c r="D32" s="62"/>
      <c r="E32" s="62"/>
      <c r="F32" s="62"/>
    </row>
    <row r="33" spans="1:6" ht="18.75">
      <c r="A33" s="49"/>
      <c r="B33" s="50"/>
      <c r="C33" s="51"/>
      <c r="D33" s="62"/>
      <c r="E33" s="62"/>
      <c r="F33" s="62"/>
    </row>
    <row r="34" spans="1:6" ht="18.75">
      <c r="A34" s="49"/>
      <c r="B34" s="50"/>
      <c r="C34" s="51"/>
      <c r="D34" s="62"/>
      <c r="E34" s="62"/>
      <c r="F34" s="62"/>
    </row>
    <row r="35" spans="1:6" ht="18.75">
      <c r="A35" s="49"/>
      <c r="B35" s="50"/>
      <c r="C35" s="51"/>
      <c r="D35" s="62"/>
      <c r="E35" s="62"/>
      <c r="F35" s="62"/>
    </row>
    <row r="36" spans="1:6" ht="18.75">
      <c r="A36" s="49"/>
      <c r="B36" s="50"/>
      <c r="C36" s="51"/>
      <c r="D36" s="62"/>
      <c r="E36" s="62"/>
      <c r="F36" s="62"/>
    </row>
    <row r="37" spans="1:6" ht="18.75">
      <c r="A37" s="49"/>
      <c r="B37" s="50"/>
      <c r="C37" s="51"/>
      <c r="D37" s="62"/>
      <c r="E37" s="62"/>
      <c r="F37" s="62"/>
    </row>
    <row r="38" spans="1:6" ht="18.75">
      <c r="A38" s="49"/>
      <c r="B38" s="50"/>
      <c r="C38" s="51"/>
      <c r="D38" s="62"/>
      <c r="E38" s="62"/>
      <c r="F38" s="62"/>
    </row>
    <row r="39" spans="1:6" ht="18.75">
      <c r="A39" s="49"/>
      <c r="B39" s="50"/>
      <c r="C39" s="51"/>
      <c r="D39" s="62"/>
      <c r="E39" s="62"/>
      <c r="F39" s="62"/>
    </row>
    <row r="40" spans="1:6" ht="18.75">
      <c r="A40" s="49"/>
      <c r="B40" s="50"/>
      <c r="C40" s="51"/>
      <c r="D40" s="62"/>
      <c r="E40" s="62"/>
      <c r="F40" s="62"/>
    </row>
    <row r="41" spans="1:6" ht="18.75">
      <c r="A41" s="49"/>
      <c r="B41" s="50"/>
      <c r="C41" s="51"/>
      <c r="D41" s="62"/>
      <c r="E41" s="62"/>
      <c r="F41" s="62"/>
    </row>
    <row r="42" spans="1:6" ht="18.75">
      <c r="A42" s="49"/>
      <c r="B42" s="50"/>
      <c r="C42" s="51"/>
      <c r="D42" s="62"/>
      <c r="E42" s="62"/>
      <c r="F42" s="62"/>
    </row>
    <row r="43" spans="1:6" ht="18.75">
      <c r="A43" s="49"/>
      <c r="B43" s="50"/>
      <c r="C43" s="51"/>
      <c r="D43" s="62"/>
      <c r="E43" s="62"/>
      <c r="F43" s="62"/>
    </row>
    <row r="44" spans="1:6" ht="18.75">
      <c r="A44" s="49"/>
      <c r="B44" s="50"/>
      <c r="C44" s="51"/>
      <c r="D44" s="62"/>
      <c r="E44" s="62"/>
      <c r="F44" s="62"/>
    </row>
    <row r="45" spans="1:6" ht="18.75">
      <c r="A45" s="49"/>
      <c r="B45" s="50"/>
      <c r="C45" s="51"/>
      <c r="D45" s="62"/>
      <c r="E45" s="62"/>
      <c r="F45" s="62"/>
    </row>
    <row r="46" spans="1:6" ht="18.75">
      <c r="A46" s="49"/>
      <c r="B46" s="50"/>
      <c r="C46" s="51"/>
      <c r="D46" s="62"/>
      <c r="E46" s="62"/>
      <c r="F46" s="62"/>
    </row>
    <row r="47" spans="1:6" ht="19.5" thickBot="1">
      <c r="A47" s="49"/>
      <c r="B47" s="50"/>
      <c r="C47" s="51"/>
      <c r="D47" s="62"/>
      <c r="E47" s="62"/>
      <c r="F47" s="62"/>
    </row>
    <row r="48" spans="1:6" ht="16.5" thickBot="1">
      <c r="A48" s="71" t="s">
        <v>89</v>
      </c>
      <c r="B48" s="72"/>
      <c r="C48" s="73"/>
      <c r="D48" s="39"/>
      <c r="E48" s="40"/>
      <c r="F48" s="41"/>
    </row>
    <row r="49" spans="1:6" ht="32.25" thickBot="1">
      <c r="A49" s="74" t="s">
        <v>61</v>
      </c>
      <c r="B49" s="75" t="s">
        <v>2</v>
      </c>
      <c r="C49" s="75" t="s">
        <v>0</v>
      </c>
      <c r="D49" s="42" t="s">
        <v>165</v>
      </c>
      <c r="E49" s="42" t="s">
        <v>167</v>
      </c>
      <c r="F49" s="42" t="s">
        <v>58</v>
      </c>
    </row>
    <row r="50" spans="1:6" ht="15.75">
      <c r="A50" s="76" t="s">
        <v>90</v>
      </c>
      <c r="B50" s="77" t="s">
        <v>22</v>
      </c>
      <c r="C50" s="78" t="s">
        <v>17</v>
      </c>
      <c r="D50" s="99" t="s">
        <v>1</v>
      </c>
      <c r="E50" s="79" t="s">
        <v>1</v>
      </c>
      <c r="F50" s="79" t="s">
        <v>1</v>
      </c>
    </row>
    <row r="51" spans="1:6" ht="15.75">
      <c r="A51" s="76" t="s">
        <v>91</v>
      </c>
      <c r="B51" s="80" t="s">
        <v>32</v>
      </c>
      <c r="C51" s="81" t="s">
        <v>17</v>
      </c>
      <c r="D51" s="100" t="s">
        <v>1</v>
      </c>
      <c r="E51" s="82" t="s">
        <v>1</v>
      </c>
      <c r="F51" s="82" t="s">
        <v>1</v>
      </c>
    </row>
    <row r="52" spans="1:6" ht="15.75">
      <c r="A52" s="76" t="s">
        <v>92</v>
      </c>
      <c r="B52" s="2" t="s">
        <v>33</v>
      </c>
      <c r="C52" s="83" t="s">
        <v>4</v>
      </c>
      <c r="D52" s="101">
        <v>0</v>
      </c>
      <c r="E52" s="105">
        <v>0</v>
      </c>
      <c r="F52" s="30">
        <v>0</v>
      </c>
    </row>
    <row r="53" spans="1:6" ht="15.75">
      <c r="A53" s="76" t="s">
        <v>93</v>
      </c>
      <c r="B53" s="21" t="s">
        <v>34</v>
      </c>
      <c r="C53" s="83" t="s">
        <v>4</v>
      </c>
      <c r="D53" s="102">
        <v>985.1</v>
      </c>
      <c r="E53" s="107">
        <f>E54</f>
        <v>195.68</v>
      </c>
      <c r="F53" s="31">
        <f>E53/D53*100</f>
        <v>19.863973200690285</v>
      </c>
    </row>
    <row r="54" spans="1:6" ht="15.75">
      <c r="A54" s="76" t="s">
        <v>150</v>
      </c>
      <c r="B54" s="6" t="s">
        <v>35</v>
      </c>
      <c r="C54" s="83" t="s">
        <v>4</v>
      </c>
      <c r="D54" s="102">
        <v>985.1</v>
      </c>
      <c r="E54" s="97">
        <f>E56</f>
        <v>195.68</v>
      </c>
      <c r="F54" s="31">
        <f t="shared" ref="F54:F85" si="1">E54/D54*100</f>
        <v>19.863973200690285</v>
      </c>
    </row>
    <row r="55" spans="1:6" ht="15.75">
      <c r="A55" s="76" t="s">
        <v>151</v>
      </c>
      <c r="B55" s="9" t="s">
        <v>36</v>
      </c>
      <c r="C55" s="83" t="s">
        <v>4</v>
      </c>
      <c r="D55" s="103">
        <v>0</v>
      </c>
      <c r="E55" s="105">
        <v>0</v>
      </c>
      <c r="F55" s="31"/>
    </row>
    <row r="56" spans="1:6" ht="15.75">
      <c r="A56" s="76" t="s">
        <v>152</v>
      </c>
      <c r="B56" s="9" t="s">
        <v>37</v>
      </c>
      <c r="C56" s="83" t="s">
        <v>4</v>
      </c>
      <c r="D56" s="103">
        <v>985.1</v>
      </c>
      <c r="E56" s="105">
        <v>195.68</v>
      </c>
      <c r="F56" s="31">
        <f t="shared" si="1"/>
        <v>19.863973200690285</v>
      </c>
    </row>
    <row r="57" spans="1:6" ht="15.75">
      <c r="A57" s="76" t="s">
        <v>153</v>
      </c>
      <c r="B57" s="6" t="s">
        <v>38</v>
      </c>
      <c r="C57" s="83" t="s">
        <v>4</v>
      </c>
      <c r="D57" s="102"/>
      <c r="E57" s="97">
        <v>0</v>
      </c>
      <c r="F57" s="31"/>
    </row>
    <row r="58" spans="1:6" ht="15.75">
      <c r="A58" s="76" t="s">
        <v>154</v>
      </c>
      <c r="B58" s="9" t="s">
        <v>39</v>
      </c>
      <c r="C58" s="83" t="s">
        <v>4</v>
      </c>
      <c r="D58" s="103">
        <v>0</v>
      </c>
      <c r="E58" s="105"/>
      <c r="F58" s="31"/>
    </row>
    <row r="59" spans="1:6" ht="15.75">
      <c r="A59" s="76" t="s">
        <v>155</v>
      </c>
      <c r="B59" s="9" t="s">
        <v>40</v>
      </c>
      <c r="C59" s="83" t="s">
        <v>4</v>
      </c>
      <c r="D59" s="103">
        <v>0</v>
      </c>
      <c r="E59" s="30"/>
      <c r="F59" s="31"/>
    </row>
    <row r="60" spans="1:6" ht="15.75">
      <c r="A60" s="76" t="s">
        <v>94</v>
      </c>
      <c r="B60" s="21" t="s">
        <v>41</v>
      </c>
      <c r="C60" s="83" t="s">
        <v>4</v>
      </c>
      <c r="D60" s="101">
        <v>110.39</v>
      </c>
      <c r="E60" s="107">
        <f>E61+E63</f>
        <v>669.98</v>
      </c>
      <c r="F60" s="31">
        <f t="shared" si="1"/>
        <v>606.92091674970561</v>
      </c>
    </row>
    <row r="61" spans="1:6" ht="15.75">
      <c r="A61" s="76" t="s">
        <v>156</v>
      </c>
      <c r="B61" s="18" t="s">
        <v>42</v>
      </c>
      <c r="C61" s="83" t="s">
        <v>4</v>
      </c>
      <c r="D61" s="102">
        <v>110.39</v>
      </c>
      <c r="E61" s="105">
        <v>666.08</v>
      </c>
      <c r="F61" s="31">
        <f t="shared" si="1"/>
        <v>603.38798804239525</v>
      </c>
    </row>
    <row r="62" spans="1:6" ht="15.75">
      <c r="A62" s="76" t="s">
        <v>157</v>
      </c>
      <c r="B62" s="84" t="s">
        <v>43</v>
      </c>
      <c r="C62" s="83" t="s">
        <v>4</v>
      </c>
      <c r="D62" s="102"/>
      <c r="E62" s="30"/>
      <c r="F62" s="31"/>
    </row>
    <row r="63" spans="1:6" ht="15.75">
      <c r="A63" s="76" t="s">
        <v>158</v>
      </c>
      <c r="B63" s="84" t="s">
        <v>44</v>
      </c>
      <c r="C63" s="83" t="s">
        <v>4</v>
      </c>
      <c r="D63" s="102"/>
      <c r="E63" s="105">
        <v>3.9</v>
      </c>
      <c r="F63" s="31"/>
    </row>
    <row r="64" spans="1:6" ht="15.75">
      <c r="A64" s="76" t="s">
        <v>159</v>
      </c>
      <c r="B64" s="19" t="s">
        <v>45</v>
      </c>
      <c r="C64" s="83" t="s">
        <v>4</v>
      </c>
      <c r="D64" s="102"/>
      <c r="E64" s="30"/>
      <c r="F64" s="31"/>
    </row>
    <row r="65" spans="1:9" ht="15.75">
      <c r="A65" s="76" t="s">
        <v>95</v>
      </c>
      <c r="B65" s="20" t="s">
        <v>46</v>
      </c>
      <c r="C65" s="83" t="s">
        <v>4</v>
      </c>
      <c r="D65" s="102">
        <v>4119.17</v>
      </c>
      <c r="E65" s="105">
        <v>4067.64</v>
      </c>
      <c r="F65" s="31">
        <f t="shared" si="1"/>
        <v>98.749019826809771</v>
      </c>
    </row>
    <row r="66" spans="1:9" ht="15.75">
      <c r="A66" s="76" t="s">
        <v>96</v>
      </c>
      <c r="B66" s="85" t="s">
        <v>47</v>
      </c>
      <c r="C66" s="83" t="s">
        <v>4</v>
      </c>
      <c r="D66" s="101">
        <v>0</v>
      </c>
      <c r="E66" s="30"/>
      <c r="F66" s="31"/>
    </row>
    <row r="67" spans="1:9" ht="15.75">
      <c r="A67" s="76" t="s">
        <v>97</v>
      </c>
      <c r="B67" s="21" t="s">
        <v>48</v>
      </c>
      <c r="C67" s="83" t="s">
        <v>4</v>
      </c>
      <c r="D67" s="101">
        <v>0</v>
      </c>
      <c r="E67" s="30"/>
      <c r="F67" s="31"/>
    </row>
    <row r="68" spans="1:9" ht="15.75">
      <c r="A68" s="76" t="s">
        <v>160</v>
      </c>
      <c r="B68" s="86" t="s">
        <v>49</v>
      </c>
      <c r="C68" s="83" t="s">
        <v>4</v>
      </c>
      <c r="D68" s="101" t="s">
        <v>1</v>
      </c>
      <c r="E68" s="31" t="s">
        <v>1</v>
      </c>
      <c r="F68" s="31"/>
    </row>
    <row r="69" spans="1:9" ht="15.75">
      <c r="A69" s="76" t="s">
        <v>98</v>
      </c>
      <c r="B69" s="87" t="s">
        <v>50</v>
      </c>
      <c r="C69" s="83" t="s">
        <v>4</v>
      </c>
      <c r="D69" s="101">
        <v>0</v>
      </c>
      <c r="E69" s="105">
        <f>E70</f>
        <v>5048.25</v>
      </c>
      <c r="F69" s="31"/>
    </row>
    <row r="70" spans="1:9" ht="30">
      <c r="A70" s="76" t="s">
        <v>161</v>
      </c>
      <c r="B70" s="86" t="s">
        <v>51</v>
      </c>
      <c r="C70" s="83" t="s">
        <v>4</v>
      </c>
      <c r="D70" s="103">
        <v>0</v>
      </c>
      <c r="E70" s="105">
        <v>5048.25</v>
      </c>
      <c r="F70" s="31"/>
    </row>
    <row r="71" spans="1:9" ht="31.5">
      <c r="A71" s="76" t="s">
        <v>99</v>
      </c>
      <c r="B71" s="21" t="s">
        <v>52</v>
      </c>
      <c r="C71" s="83" t="s">
        <v>4</v>
      </c>
      <c r="D71" s="102"/>
      <c r="E71" s="30"/>
      <c r="F71" s="31"/>
      <c r="H71" s="114"/>
      <c r="I71" s="114"/>
    </row>
    <row r="72" spans="1:9" ht="15.75">
      <c r="A72" s="76" t="s">
        <v>162</v>
      </c>
      <c r="B72" s="88" t="s">
        <v>53</v>
      </c>
      <c r="C72" s="83" t="s">
        <v>4</v>
      </c>
      <c r="D72" s="101">
        <v>536.39</v>
      </c>
      <c r="E72" s="141">
        <v>2325.09</v>
      </c>
      <c r="F72" s="31">
        <f t="shared" si="1"/>
        <v>433.4700497772144</v>
      </c>
    </row>
    <row r="73" spans="1:9" ht="18.75">
      <c r="A73" s="89" t="s">
        <v>163</v>
      </c>
      <c r="B73" s="90" t="s">
        <v>54</v>
      </c>
      <c r="C73" s="91" t="s">
        <v>4</v>
      </c>
      <c r="D73" s="104">
        <f>D53+D60+D65+D72</f>
        <v>5751.05</v>
      </c>
      <c r="E73" s="145">
        <f>E53+E60+E65+E72+E69</f>
        <v>12306.64</v>
      </c>
      <c r="F73" s="31">
        <f t="shared" si="1"/>
        <v>213.98944540562158</v>
      </c>
      <c r="H73" s="114"/>
    </row>
    <row r="74" spans="1:9" ht="18.75">
      <c r="A74" s="89" t="s">
        <v>100</v>
      </c>
      <c r="B74" s="90" t="s">
        <v>137</v>
      </c>
      <c r="C74" s="91" t="s">
        <v>17</v>
      </c>
      <c r="D74" s="104">
        <f>D73+D31</f>
        <v>39508.788000000008</v>
      </c>
      <c r="E74" s="145">
        <f>E31+E73</f>
        <v>41753.61</v>
      </c>
      <c r="F74" s="31">
        <f t="shared" si="1"/>
        <v>105.68182957168919</v>
      </c>
      <c r="H74" s="114"/>
    </row>
    <row r="75" spans="1:9" ht="18.75">
      <c r="A75" s="89" t="s">
        <v>101</v>
      </c>
      <c r="B75" s="90" t="s">
        <v>105</v>
      </c>
      <c r="C75" s="91"/>
      <c r="D75" s="104">
        <v>450</v>
      </c>
      <c r="E75" s="92"/>
      <c r="F75" s="31"/>
    </row>
    <row r="76" spans="1:9" ht="47.25">
      <c r="A76" s="76" t="s">
        <v>106</v>
      </c>
      <c r="B76" s="21" t="s">
        <v>55</v>
      </c>
      <c r="C76" s="83" t="s">
        <v>4</v>
      </c>
      <c r="D76" s="102">
        <f>D77+D78+D79</f>
        <v>450</v>
      </c>
      <c r="E76" s="30"/>
      <c r="F76" s="31"/>
      <c r="H76" s="114"/>
    </row>
    <row r="77" spans="1:9" ht="31.5">
      <c r="A77" s="76" t="s">
        <v>138</v>
      </c>
      <c r="B77" s="21" t="s">
        <v>145</v>
      </c>
      <c r="C77" s="83"/>
      <c r="D77" s="105">
        <v>657.3</v>
      </c>
      <c r="E77" s="30"/>
      <c r="F77" s="31"/>
    </row>
    <row r="78" spans="1:9" ht="15.75">
      <c r="A78" s="76" t="s">
        <v>139</v>
      </c>
      <c r="B78" s="21" t="s">
        <v>146</v>
      </c>
      <c r="C78" s="83"/>
      <c r="D78" s="105">
        <v>-22.77</v>
      </c>
      <c r="E78" s="30"/>
      <c r="F78" s="31"/>
    </row>
    <row r="79" spans="1:9" ht="31.5">
      <c r="A79" s="76" t="s">
        <v>140</v>
      </c>
      <c r="B79" s="21" t="s">
        <v>147</v>
      </c>
      <c r="C79" s="83"/>
      <c r="D79" s="105">
        <v>-184.53</v>
      </c>
      <c r="E79" s="30"/>
      <c r="F79" s="31"/>
    </row>
    <row r="80" spans="1:9" ht="15.75">
      <c r="A80" s="76" t="s">
        <v>141</v>
      </c>
      <c r="B80" s="21" t="s">
        <v>148</v>
      </c>
      <c r="C80" s="83"/>
      <c r="D80" s="105">
        <v>0</v>
      </c>
      <c r="E80" s="30"/>
      <c r="F80" s="31"/>
    </row>
    <row r="81" spans="1:6" ht="15.75">
      <c r="A81" s="76" t="s">
        <v>107</v>
      </c>
      <c r="B81" s="21" t="s">
        <v>149</v>
      </c>
      <c r="C81" s="83"/>
      <c r="D81" s="105">
        <v>0</v>
      </c>
      <c r="E81" s="30"/>
      <c r="F81" s="31"/>
    </row>
    <row r="82" spans="1:6" ht="16.5" thickBot="1">
      <c r="A82" s="98" t="s">
        <v>102</v>
      </c>
      <c r="B82" s="21" t="s">
        <v>143</v>
      </c>
      <c r="C82" s="93" t="s">
        <v>17</v>
      </c>
      <c r="D82" s="106">
        <v>0</v>
      </c>
      <c r="E82" s="94"/>
      <c r="F82" s="31"/>
    </row>
    <row r="83" spans="1:6" ht="18.75">
      <c r="A83" s="95" t="s">
        <v>104</v>
      </c>
      <c r="B83" s="47" t="s">
        <v>144</v>
      </c>
      <c r="C83" s="44" t="s">
        <v>17</v>
      </c>
      <c r="D83" s="111">
        <f>D74+D75</f>
        <v>39958.788000000008</v>
      </c>
      <c r="E83" s="146">
        <f>E31+E73</f>
        <v>41753.61</v>
      </c>
      <c r="F83" s="31">
        <f t="shared" si="1"/>
        <v>104.49168278076901</v>
      </c>
    </row>
    <row r="84" spans="1:6" ht="18.75">
      <c r="A84" s="96" t="s">
        <v>108</v>
      </c>
      <c r="B84" s="46" t="s">
        <v>103</v>
      </c>
      <c r="C84" s="45" t="s">
        <v>17</v>
      </c>
      <c r="D84" s="112">
        <v>762.58</v>
      </c>
      <c r="E84" s="112">
        <v>1324.95</v>
      </c>
      <c r="F84" s="31"/>
    </row>
    <row r="85" spans="1:6" ht="37.5">
      <c r="A85" s="96" t="s">
        <v>142</v>
      </c>
      <c r="B85" s="48" t="s">
        <v>136</v>
      </c>
      <c r="C85" s="45" t="s">
        <v>17</v>
      </c>
      <c r="D85" s="112">
        <f>D83+D84</f>
        <v>40721.368000000009</v>
      </c>
      <c r="E85" s="112">
        <f>E83+E84</f>
        <v>43078.559999999998</v>
      </c>
      <c r="F85" s="31">
        <f t="shared" si="1"/>
        <v>105.78858745609918</v>
      </c>
    </row>
    <row r="86" spans="1:6" ht="7.5" customHeight="1">
      <c r="B86" s="22"/>
      <c r="C86" s="23"/>
      <c r="D86" s="24"/>
      <c r="E86" s="25"/>
      <c r="F86" s="25"/>
    </row>
    <row r="87" spans="1:6" ht="16.5" customHeight="1">
      <c r="B87" s="171" t="s">
        <v>56</v>
      </c>
      <c r="C87" s="172"/>
      <c r="D87" s="26"/>
      <c r="E87" s="27"/>
      <c r="F87" s="28" t="s">
        <v>168</v>
      </c>
    </row>
    <row r="88" spans="1:6" ht="14.25" customHeight="1">
      <c r="B88" s="29"/>
      <c r="C88" s="29"/>
      <c r="D88" s="26"/>
      <c r="E88" s="27"/>
      <c r="F88" s="28"/>
    </row>
    <row r="89" spans="1:6" ht="18.75">
      <c r="B89" s="171" t="s">
        <v>57</v>
      </c>
      <c r="C89" s="172"/>
      <c r="D89" s="26"/>
      <c r="E89" s="27"/>
      <c r="F89" s="28" t="s">
        <v>59</v>
      </c>
    </row>
    <row r="90" spans="1:6">
      <c r="B90" s="3"/>
      <c r="C90" s="3"/>
      <c r="D90" s="3"/>
      <c r="E90" s="1"/>
      <c r="F90" s="1"/>
    </row>
    <row r="92" spans="1:6">
      <c r="E92" s="163"/>
      <c r="F92" s="165"/>
    </row>
    <row r="93" spans="1:6">
      <c r="F93" s="164"/>
    </row>
    <row r="94" spans="1:6">
      <c r="F94" s="166"/>
    </row>
  </sheetData>
  <mergeCells count="3">
    <mergeCell ref="B89:C89"/>
    <mergeCell ref="B87:C87"/>
    <mergeCell ref="A1:F1"/>
  </mergeCells>
  <pageMargins left="0.51181102362204722" right="0.51181102362204722" top="0.55118110236220474" bottom="0.31496062992125984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G10" sqref="G10"/>
    </sheetView>
  </sheetViews>
  <sheetFormatPr defaultRowHeight="15"/>
  <cols>
    <col min="1" max="1" width="8.7109375" customWidth="1"/>
    <col min="2" max="2" width="61.42578125" customWidth="1"/>
    <col min="3" max="3" width="19.5703125" customWidth="1"/>
    <col min="4" max="4" width="17" customWidth="1"/>
    <col min="5" max="5" width="45" customWidth="1"/>
    <col min="6" max="6" width="20.5703125" customWidth="1"/>
    <col min="7" max="7" width="28.42578125" customWidth="1"/>
    <col min="11" max="11" width="16.85546875" customWidth="1"/>
    <col min="13" max="13" width="16" customWidth="1"/>
    <col min="257" max="257" width="4.140625" customWidth="1"/>
    <col min="258" max="258" width="47.140625" customWidth="1"/>
    <col min="259" max="259" width="19.5703125" customWidth="1"/>
    <col min="260" max="260" width="17" customWidth="1"/>
    <col min="267" max="267" width="16.85546875" customWidth="1"/>
    <col min="269" max="269" width="16" customWidth="1"/>
    <col min="513" max="513" width="4.140625" customWidth="1"/>
    <col min="514" max="514" width="47.140625" customWidth="1"/>
    <col min="515" max="515" width="19.5703125" customWidth="1"/>
    <col min="516" max="516" width="17" customWidth="1"/>
    <col min="523" max="523" width="16.85546875" customWidth="1"/>
    <col min="525" max="525" width="16" customWidth="1"/>
    <col min="769" max="769" width="4.140625" customWidth="1"/>
    <col min="770" max="770" width="47.140625" customWidth="1"/>
    <col min="771" max="771" width="19.5703125" customWidth="1"/>
    <col min="772" max="772" width="17" customWidth="1"/>
    <col min="779" max="779" width="16.85546875" customWidth="1"/>
    <col min="781" max="781" width="16" customWidth="1"/>
    <col min="1025" max="1025" width="4.140625" customWidth="1"/>
    <col min="1026" max="1026" width="47.140625" customWidth="1"/>
    <col min="1027" max="1027" width="19.5703125" customWidth="1"/>
    <col min="1028" max="1028" width="17" customWidth="1"/>
    <col min="1035" max="1035" width="16.85546875" customWidth="1"/>
    <col min="1037" max="1037" width="16" customWidth="1"/>
    <col min="1281" max="1281" width="4.140625" customWidth="1"/>
    <col min="1282" max="1282" width="47.140625" customWidth="1"/>
    <col min="1283" max="1283" width="19.5703125" customWidth="1"/>
    <col min="1284" max="1284" width="17" customWidth="1"/>
    <col min="1291" max="1291" width="16.85546875" customWidth="1"/>
    <col min="1293" max="1293" width="16" customWidth="1"/>
    <col min="1537" max="1537" width="4.140625" customWidth="1"/>
    <col min="1538" max="1538" width="47.140625" customWidth="1"/>
    <col min="1539" max="1539" width="19.5703125" customWidth="1"/>
    <col min="1540" max="1540" width="17" customWidth="1"/>
    <col min="1547" max="1547" width="16.85546875" customWidth="1"/>
    <col min="1549" max="1549" width="16" customWidth="1"/>
    <col min="1793" max="1793" width="4.140625" customWidth="1"/>
    <col min="1794" max="1794" width="47.140625" customWidth="1"/>
    <col min="1795" max="1795" width="19.5703125" customWidth="1"/>
    <col min="1796" max="1796" width="17" customWidth="1"/>
    <col min="1803" max="1803" width="16.85546875" customWidth="1"/>
    <col min="1805" max="1805" width="16" customWidth="1"/>
    <col min="2049" max="2049" width="4.140625" customWidth="1"/>
    <col min="2050" max="2050" width="47.140625" customWidth="1"/>
    <col min="2051" max="2051" width="19.5703125" customWidth="1"/>
    <col min="2052" max="2052" width="17" customWidth="1"/>
    <col min="2059" max="2059" width="16.85546875" customWidth="1"/>
    <col min="2061" max="2061" width="16" customWidth="1"/>
    <col min="2305" max="2305" width="4.140625" customWidth="1"/>
    <col min="2306" max="2306" width="47.140625" customWidth="1"/>
    <col min="2307" max="2307" width="19.5703125" customWidth="1"/>
    <col min="2308" max="2308" width="17" customWidth="1"/>
    <col min="2315" max="2315" width="16.85546875" customWidth="1"/>
    <col min="2317" max="2317" width="16" customWidth="1"/>
    <col min="2561" max="2561" width="4.140625" customWidth="1"/>
    <col min="2562" max="2562" width="47.140625" customWidth="1"/>
    <col min="2563" max="2563" width="19.5703125" customWidth="1"/>
    <col min="2564" max="2564" width="17" customWidth="1"/>
    <col min="2571" max="2571" width="16.85546875" customWidth="1"/>
    <col min="2573" max="2573" width="16" customWidth="1"/>
    <col min="2817" max="2817" width="4.140625" customWidth="1"/>
    <col min="2818" max="2818" width="47.140625" customWidth="1"/>
    <col min="2819" max="2819" width="19.5703125" customWidth="1"/>
    <col min="2820" max="2820" width="17" customWidth="1"/>
    <col min="2827" max="2827" width="16.85546875" customWidth="1"/>
    <col min="2829" max="2829" width="16" customWidth="1"/>
    <col min="3073" max="3073" width="4.140625" customWidth="1"/>
    <col min="3074" max="3074" width="47.140625" customWidth="1"/>
    <col min="3075" max="3075" width="19.5703125" customWidth="1"/>
    <col min="3076" max="3076" width="17" customWidth="1"/>
    <col min="3083" max="3083" width="16.85546875" customWidth="1"/>
    <col min="3085" max="3085" width="16" customWidth="1"/>
    <col min="3329" max="3329" width="4.140625" customWidth="1"/>
    <col min="3330" max="3330" width="47.140625" customWidth="1"/>
    <col min="3331" max="3331" width="19.5703125" customWidth="1"/>
    <col min="3332" max="3332" width="17" customWidth="1"/>
    <col min="3339" max="3339" width="16.85546875" customWidth="1"/>
    <col min="3341" max="3341" width="16" customWidth="1"/>
    <col min="3585" max="3585" width="4.140625" customWidth="1"/>
    <col min="3586" max="3586" width="47.140625" customWidth="1"/>
    <col min="3587" max="3587" width="19.5703125" customWidth="1"/>
    <col min="3588" max="3588" width="17" customWidth="1"/>
    <col min="3595" max="3595" width="16.85546875" customWidth="1"/>
    <col min="3597" max="3597" width="16" customWidth="1"/>
    <col min="3841" max="3841" width="4.140625" customWidth="1"/>
    <col min="3842" max="3842" width="47.140625" customWidth="1"/>
    <col min="3843" max="3843" width="19.5703125" customWidth="1"/>
    <col min="3844" max="3844" width="17" customWidth="1"/>
    <col min="3851" max="3851" width="16.85546875" customWidth="1"/>
    <col min="3853" max="3853" width="16" customWidth="1"/>
    <col min="4097" max="4097" width="4.140625" customWidth="1"/>
    <col min="4098" max="4098" width="47.140625" customWidth="1"/>
    <col min="4099" max="4099" width="19.5703125" customWidth="1"/>
    <col min="4100" max="4100" width="17" customWidth="1"/>
    <col min="4107" max="4107" width="16.85546875" customWidth="1"/>
    <col min="4109" max="4109" width="16" customWidth="1"/>
    <col min="4353" max="4353" width="4.140625" customWidth="1"/>
    <col min="4354" max="4354" width="47.140625" customWidth="1"/>
    <col min="4355" max="4355" width="19.5703125" customWidth="1"/>
    <col min="4356" max="4356" width="17" customWidth="1"/>
    <col min="4363" max="4363" width="16.85546875" customWidth="1"/>
    <col min="4365" max="4365" width="16" customWidth="1"/>
    <col min="4609" max="4609" width="4.140625" customWidth="1"/>
    <col min="4610" max="4610" width="47.140625" customWidth="1"/>
    <col min="4611" max="4611" width="19.5703125" customWidth="1"/>
    <col min="4612" max="4612" width="17" customWidth="1"/>
    <col min="4619" max="4619" width="16.85546875" customWidth="1"/>
    <col min="4621" max="4621" width="16" customWidth="1"/>
    <col min="4865" max="4865" width="4.140625" customWidth="1"/>
    <col min="4866" max="4866" width="47.140625" customWidth="1"/>
    <col min="4867" max="4867" width="19.5703125" customWidth="1"/>
    <col min="4868" max="4868" width="17" customWidth="1"/>
    <col min="4875" max="4875" width="16.85546875" customWidth="1"/>
    <col min="4877" max="4877" width="16" customWidth="1"/>
    <col min="5121" max="5121" width="4.140625" customWidth="1"/>
    <col min="5122" max="5122" width="47.140625" customWidth="1"/>
    <col min="5123" max="5123" width="19.5703125" customWidth="1"/>
    <col min="5124" max="5124" width="17" customWidth="1"/>
    <col min="5131" max="5131" width="16.85546875" customWidth="1"/>
    <col min="5133" max="5133" width="16" customWidth="1"/>
    <col min="5377" max="5377" width="4.140625" customWidth="1"/>
    <col min="5378" max="5378" width="47.140625" customWidth="1"/>
    <col min="5379" max="5379" width="19.5703125" customWidth="1"/>
    <col min="5380" max="5380" width="17" customWidth="1"/>
    <col min="5387" max="5387" width="16.85546875" customWidth="1"/>
    <col min="5389" max="5389" width="16" customWidth="1"/>
    <col min="5633" max="5633" width="4.140625" customWidth="1"/>
    <col min="5634" max="5634" width="47.140625" customWidth="1"/>
    <col min="5635" max="5635" width="19.5703125" customWidth="1"/>
    <col min="5636" max="5636" width="17" customWidth="1"/>
    <col min="5643" max="5643" width="16.85546875" customWidth="1"/>
    <col min="5645" max="5645" width="16" customWidth="1"/>
    <col min="5889" max="5889" width="4.140625" customWidth="1"/>
    <col min="5890" max="5890" width="47.140625" customWidth="1"/>
    <col min="5891" max="5891" width="19.5703125" customWidth="1"/>
    <col min="5892" max="5892" width="17" customWidth="1"/>
    <col min="5899" max="5899" width="16.85546875" customWidth="1"/>
    <col min="5901" max="5901" width="16" customWidth="1"/>
    <col min="6145" max="6145" width="4.140625" customWidth="1"/>
    <col min="6146" max="6146" width="47.140625" customWidth="1"/>
    <col min="6147" max="6147" width="19.5703125" customWidth="1"/>
    <col min="6148" max="6148" width="17" customWidth="1"/>
    <col min="6155" max="6155" width="16.85546875" customWidth="1"/>
    <col min="6157" max="6157" width="16" customWidth="1"/>
    <col min="6401" max="6401" width="4.140625" customWidth="1"/>
    <col min="6402" max="6402" width="47.140625" customWidth="1"/>
    <col min="6403" max="6403" width="19.5703125" customWidth="1"/>
    <col min="6404" max="6404" width="17" customWidth="1"/>
    <col min="6411" max="6411" width="16.85546875" customWidth="1"/>
    <col min="6413" max="6413" width="16" customWidth="1"/>
    <col min="6657" max="6657" width="4.140625" customWidth="1"/>
    <col min="6658" max="6658" width="47.140625" customWidth="1"/>
    <col min="6659" max="6659" width="19.5703125" customWidth="1"/>
    <col min="6660" max="6660" width="17" customWidth="1"/>
    <col min="6667" max="6667" width="16.85546875" customWidth="1"/>
    <col min="6669" max="6669" width="16" customWidth="1"/>
    <col min="6913" max="6913" width="4.140625" customWidth="1"/>
    <col min="6914" max="6914" width="47.140625" customWidth="1"/>
    <col min="6915" max="6915" width="19.5703125" customWidth="1"/>
    <col min="6916" max="6916" width="17" customWidth="1"/>
    <col min="6923" max="6923" width="16.85546875" customWidth="1"/>
    <col min="6925" max="6925" width="16" customWidth="1"/>
    <col min="7169" max="7169" width="4.140625" customWidth="1"/>
    <col min="7170" max="7170" width="47.140625" customWidth="1"/>
    <col min="7171" max="7171" width="19.5703125" customWidth="1"/>
    <col min="7172" max="7172" width="17" customWidth="1"/>
    <col min="7179" max="7179" width="16.85546875" customWidth="1"/>
    <col min="7181" max="7181" width="16" customWidth="1"/>
    <col min="7425" max="7425" width="4.140625" customWidth="1"/>
    <col min="7426" max="7426" width="47.140625" customWidth="1"/>
    <col min="7427" max="7427" width="19.5703125" customWidth="1"/>
    <col min="7428" max="7428" width="17" customWidth="1"/>
    <col min="7435" max="7435" width="16.85546875" customWidth="1"/>
    <col min="7437" max="7437" width="16" customWidth="1"/>
    <col min="7681" max="7681" width="4.140625" customWidth="1"/>
    <col min="7682" max="7682" width="47.140625" customWidth="1"/>
    <col min="7683" max="7683" width="19.5703125" customWidth="1"/>
    <col min="7684" max="7684" width="17" customWidth="1"/>
    <col min="7691" max="7691" width="16.85546875" customWidth="1"/>
    <col min="7693" max="7693" width="16" customWidth="1"/>
    <col min="7937" max="7937" width="4.140625" customWidth="1"/>
    <col min="7938" max="7938" width="47.140625" customWidth="1"/>
    <col min="7939" max="7939" width="19.5703125" customWidth="1"/>
    <col min="7940" max="7940" width="17" customWidth="1"/>
    <col min="7947" max="7947" width="16.85546875" customWidth="1"/>
    <col min="7949" max="7949" width="16" customWidth="1"/>
    <col min="8193" max="8193" width="4.140625" customWidth="1"/>
    <col min="8194" max="8194" width="47.140625" customWidth="1"/>
    <col min="8195" max="8195" width="19.5703125" customWidth="1"/>
    <col min="8196" max="8196" width="17" customWidth="1"/>
    <col min="8203" max="8203" width="16.85546875" customWidth="1"/>
    <col min="8205" max="8205" width="16" customWidth="1"/>
    <col min="8449" max="8449" width="4.140625" customWidth="1"/>
    <col min="8450" max="8450" width="47.140625" customWidth="1"/>
    <col min="8451" max="8451" width="19.5703125" customWidth="1"/>
    <col min="8452" max="8452" width="17" customWidth="1"/>
    <col min="8459" max="8459" width="16.85546875" customWidth="1"/>
    <col min="8461" max="8461" width="16" customWidth="1"/>
    <col min="8705" max="8705" width="4.140625" customWidth="1"/>
    <col min="8706" max="8706" width="47.140625" customWidth="1"/>
    <col min="8707" max="8707" width="19.5703125" customWidth="1"/>
    <col min="8708" max="8708" width="17" customWidth="1"/>
    <col min="8715" max="8715" width="16.85546875" customWidth="1"/>
    <col min="8717" max="8717" width="16" customWidth="1"/>
    <col min="8961" max="8961" width="4.140625" customWidth="1"/>
    <col min="8962" max="8962" width="47.140625" customWidth="1"/>
    <col min="8963" max="8963" width="19.5703125" customWidth="1"/>
    <col min="8964" max="8964" width="17" customWidth="1"/>
    <col min="8971" max="8971" width="16.85546875" customWidth="1"/>
    <col min="8973" max="8973" width="16" customWidth="1"/>
    <col min="9217" max="9217" width="4.140625" customWidth="1"/>
    <col min="9218" max="9218" width="47.140625" customWidth="1"/>
    <col min="9219" max="9219" width="19.5703125" customWidth="1"/>
    <col min="9220" max="9220" width="17" customWidth="1"/>
    <col min="9227" max="9227" width="16.85546875" customWidth="1"/>
    <col min="9229" max="9229" width="16" customWidth="1"/>
    <col min="9473" max="9473" width="4.140625" customWidth="1"/>
    <col min="9474" max="9474" width="47.140625" customWidth="1"/>
    <col min="9475" max="9475" width="19.5703125" customWidth="1"/>
    <col min="9476" max="9476" width="17" customWidth="1"/>
    <col min="9483" max="9483" width="16.85546875" customWidth="1"/>
    <col min="9485" max="9485" width="16" customWidth="1"/>
    <col min="9729" max="9729" width="4.140625" customWidth="1"/>
    <col min="9730" max="9730" width="47.140625" customWidth="1"/>
    <col min="9731" max="9731" width="19.5703125" customWidth="1"/>
    <col min="9732" max="9732" width="17" customWidth="1"/>
    <col min="9739" max="9739" width="16.85546875" customWidth="1"/>
    <col min="9741" max="9741" width="16" customWidth="1"/>
    <col min="9985" max="9985" width="4.140625" customWidth="1"/>
    <col min="9986" max="9986" width="47.140625" customWidth="1"/>
    <col min="9987" max="9987" width="19.5703125" customWidth="1"/>
    <col min="9988" max="9988" width="17" customWidth="1"/>
    <col min="9995" max="9995" width="16.85546875" customWidth="1"/>
    <col min="9997" max="9997" width="16" customWidth="1"/>
    <col min="10241" max="10241" width="4.140625" customWidth="1"/>
    <col min="10242" max="10242" width="47.140625" customWidth="1"/>
    <col min="10243" max="10243" width="19.5703125" customWidth="1"/>
    <col min="10244" max="10244" width="17" customWidth="1"/>
    <col min="10251" max="10251" width="16.85546875" customWidth="1"/>
    <col min="10253" max="10253" width="16" customWidth="1"/>
    <col min="10497" max="10497" width="4.140625" customWidth="1"/>
    <col min="10498" max="10498" width="47.140625" customWidth="1"/>
    <col min="10499" max="10499" width="19.5703125" customWidth="1"/>
    <col min="10500" max="10500" width="17" customWidth="1"/>
    <col min="10507" max="10507" width="16.85546875" customWidth="1"/>
    <col min="10509" max="10509" width="16" customWidth="1"/>
    <col min="10753" max="10753" width="4.140625" customWidth="1"/>
    <col min="10754" max="10754" width="47.140625" customWidth="1"/>
    <col min="10755" max="10755" width="19.5703125" customWidth="1"/>
    <col min="10756" max="10756" width="17" customWidth="1"/>
    <col min="10763" max="10763" width="16.85546875" customWidth="1"/>
    <col min="10765" max="10765" width="16" customWidth="1"/>
    <col min="11009" max="11009" width="4.140625" customWidth="1"/>
    <col min="11010" max="11010" width="47.140625" customWidth="1"/>
    <col min="11011" max="11011" width="19.5703125" customWidth="1"/>
    <col min="11012" max="11012" width="17" customWidth="1"/>
    <col min="11019" max="11019" width="16.85546875" customWidth="1"/>
    <col min="11021" max="11021" width="16" customWidth="1"/>
    <col min="11265" max="11265" width="4.140625" customWidth="1"/>
    <col min="11266" max="11266" width="47.140625" customWidth="1"/>
    <col min="11267" max="11267" width="19.5703125" customWidth="1"/>
    <col min="11268" max="11268" width="17" customWidth="1"/>
    <col min="11275" max="11275" width="16.85546875" customWidth="1"/>
    <col min="11277" max="11277" width="16" customWidth="1"/>
    <col min="11521" max="11521" width="4.140625" customWidth="1"/>
    <col min="11522" max="11522" width="47.140625" customWidth="1"/>
    <col min="11523" max="11523" width="19.5703125" customWidth="1"/>
    <col min="11524" max="11524" width="17" customWidth="1"/>
    <col min="11531" max="11531" width="16.85546875" customWidth="1"/>
    <col min="11533" max="11533" width="16" customWidth="1"/>
    <col min="11777" max="11777" width="4.140625" customWidth="1"/>
    <col min="11778" max="11778" width="47.140625" customWidth="1"/>
    <col min="11779" max="11779" width="19.5703125" customWidth="1"/>
    <col min="11780" max="11780" width="17" customWidth="1"/>
    <col min="11787" max="11787" width="16.85546875" customWidth="1"/>
    <col min="11789" max="11789" width="16" customWidth="1"/>
    <col min="12033" max="12033" width="4.140625" customWidth="1"/>
    <col min="12034" max="12034" width="47.140625" customWidth="1"/>
    <col min="12035" max="12035" width="19.5703125" customWidth="1"/>
    <col min="12036" max="12036" width="17" customWidth="1"/>
    <col min="12043" max="12043" width="16.85546875" customWidth="1"/>
    <col min="12045" max="12045" width="16" customWidth="1"/>
    <col min="12289" max="12289" width="4.140625" customWidth="1"/>
    <col min="12290" max="12290" width="47.140625" customWidth="1"/>
    <col min="12291" max="12291" width="19.5703125" customWidth="1"/>
    <col min="12292" max="12292" width="17" customWidth="1"/>
    <col min="12299" max="12299" width="16.85546875" customWidth="1"/>
    <col min="12301" max="12301" width="16" customWidth="1"/>
    <col min="12545" max="12545" width="4.140625" customWidth="1"/>
    <col min="12546" max="12546" width="47.140625" customWidth="1"/>
    <col min="12547" max="12547" width="19.5703125" customWidth="1"/>
    <col min="12548" max="12548" width="17" customWidth="1"/>
    <col min="12555" max="12555" width="16.85546875" customWidth="1"/>
    <col min="12557" max="12557" width="16" customWidth="1"/>
    <col min="12801" max="12801" width="4.140625" customWidth="1"/>
    <col min="12802" max="12802" width="47.140625" customWidth="1"/>
    <col min="12803" max="12803" width="19.5703125" customWidth="1"/>
    <col min="12804" max="12804" width="17" customWidth="1"/>
    <col min="12811" max="12811" width="16.85546875" customWidth="1"/>
    <col min="12813" max="12813" width="16" customWidth="1"/>
    <col min="13057" max="13057" width="4.140625" customWidth="1"/>
    <col min="13058" max="13058" width="47.140625" customWidth="1"/>
    <col min="13059" max="13059" width="19.5703125" customWidth="1"/>
    <col min="13060" max="13060" width="17" customWidth="1"/>
    <col min="13067" max="13067" width="16.85546875" customWidth="1"/>
    <col min="13069" max="13069" width="16" customWidth="1"/>
    <col min="13313" max="13313" width="4.140625" customWidth="1"/>
    <col min="13314" max="13314" width="47.140625" customWidth="1"/>
    <col min="13315" max="13315" width="19.5703125" customWidth="1"/>
    <col min="13316" max="13316" width="17" customWidth="1"/>
    <col min="13323" max="13323" width="16.85546875" customWidth="1"/>
    <col min="13325" max="13325" width="16" customWidth="1"/>
    <col min="13569" max="13569" width="4.140625" customWidth="1"/>
    <col min="13570" max="13570" width="47.140625" customWidth="1"/>
    <col min="13571" max="13571" width="19.5703125" customWidth="1"/>
    <col min="13572" max="13572" width="17" customWidth="1"/>
    <col min="13579" max="13579" width="16.85546875" customWidth="1"/>
    <col min="13581" max="13581" width="16" customWidth="1"/>
    <col min="13825" max="13825" width="4.140625" customWidth="1"/>
    <col min="13826" max="13826" width="47.140625" customWidth="1"/>
    <col min="13827" max="13827" width="19.5703125" customWidth="1"/>
    <col min="13828" max="13828" width="17" customWidth="1"/>
    <col min="13835" max="13835" width="16.85546875" customWidth="1"/>
    <col min="13837" max="13837" width="16" customWidth="1"/>
    <col min="14081" max="14081" width="4.140625" customWidth="1"/>
    <col min="14082" max="14082" width="47.140625" customWidth="1"/>
    <col min="14083" max="14083" width="19.5703125" customWidth="1"/>
    <col min="14084" max="14084" width="17" customWidth="1"/>
    <col min="14091" max="14091" width="16.85546875" customWidth="1"/>
    <col min="14093" max="14093" width="16" customWidth="1"/>
    <col min="14337" max="14337" width="4.140625" customWidth="1"/>
    <col min="14338" max="14338" width="47.140625" customWidth="1"/>
    <col min="14339" max="14339" width="19.5703125" customWidth="1"/>
    <col min="14340" max="14340" width="17" customWidth="1"/>
    <col min="14347" max="14347" width="16.85546875" customWidth="1"/>
    <col min="14349" max="14349" width="16" customWidth="1"/>
    <col min="14593" max="14593" width="4.140625" customWidth="1"/>
    <col min="14594" max="14594" width="47.140625" customWidth="1"/>
    <col min="14595" max="14595" width="19.5703125" customWidth="1"/>
    <col min="14596" max="14596" width="17" customWidth="1"/>
    <col min="14603" max="14603" width="16.85546875" customWidth="1"/>
    <col min="14605" max="14605" width="16" customWidth="1"/>
    <col min="14849" max="14849" width="4.140625" customWidth="1"/>
    <col min="14850" max="14850" width="47.140625" customWidth="1"/>
    <col min="14851" max="14851" width="19.5703125" customWidth="1"/>
    <col min="14852" max="14852" width="17" customWidth="1"/>
    <col min="14859" max="14859" width="16.85546875" customWidth="1"/>
    <col min="14861" max="14861" width="16" customWidth="1"/>
    <col min="15105" max="15105" width="4.140625" customWidth="1"/>
    <col min="15106" max="15106" width="47.140625" customWidth="1"/>
    <col min="15107" max="15107" width="19.5703125" customWidth="1"/>
    <col min="15108" max="15108" width="17" customWidth="1"/>
    <col min="15115" max="15115" width="16.85546875" customWidth="1"/>
    <col min="15117" max="15117" width="16" customWidth="1"/>
    <col min="15361" max="15361" width="4.140625" customWidth="1"/>
    <col min="15362" max="15362" width="47.140625" customWidth="1"/>
    <col min="15363" max="15363" width="19.5703125" customWidth="1"/>
    <col min="15364" max="15364" width="17" customWidth="1"/>
    <col min="15371" max="15371" width="16.85546875" customWidth="1"/>
    <col min="15373" max="15373" width="16" customWidth="1"/>
    <col min="15617" max="15617" width="4.140625" customWidth="1"/>
    <col min="15618" max="15618" width="47.140625" customWidth="1"/>
    <col min="15619" max="15619" width="19.5703125" customWidth="1"/>
    <col min="15620" max="15620" width="17" customWidth="1"/>
    <col min="15627" max="15627" width="16.85546875" customWidth="1"/>
    <col min="15629" max="15629" width="16" customWidth="1"/>
    <col min="15873" max="15873" width="4.140625" customWidth="1"/>
    <col min="15874" max="15874" width="47.140625" customWidth="1"/>
    <col min="15875" max="15875" width="19.5703125" customWidth="1"/>
    <col min="15876" max="15876" width="17" customWidth="1"/>
    <col min="15883" max="15883" width="16.85546875" customWidth="1"/>
    <col min="15885" max="15885" width="16" customWidth="1"/>
    <col min="16129" max="16129" width="4.140625" customWidth="1"/>
    <col min="16130" max="16130" width="47.140625" customWidth="1"/>
    <col min="16131" max="16131" width="19.5703125" customWidth="1"/>
    <col min="16132" max="16132" width="17" customWidth="1"/>
    <col min="16139" max="16139" width="16.85546875" customWidth="1"/>
    <col min="16141" max="16141" width="16" customWidth="1"/>
  </cols>
  <sheetData>
    <row r="1" spans="1:12" ht="30.75" customHeight="1">
      <c r="A1" s="175" t="s">
        <v>184</v>
      </c>
      <c r="B1" s="175"/>
      <c r="C1" s="175"/>
      <c r="D1" s="175"/>
      <c r="E1" s="175"/>
    </row>
    <row r="2" spans="1:12" ht="120">
      <c r="A2" s="115" t="s">
        <v>61</v>
      </c>
      <c r="B2" s="115" t="s">
        <v>109</v>
      </c>
      <c r="C2" s="115" t="s">
        <v>308</v>
      </c>
      <c r="D2" s="115" t="s">
        <v>309</v>
      </c>
      <c r="E2" s="115" t="s">
        <v>172</v>
      </c>
    </row>
    <row r="3" spans="1:12" ht="33.75" customHeight="1">
      <c r="A3" s="122" t="s">
        <v>185</v>
      </c>
      <c r="B3" s="123" t="s">
        <v>110</v>
      </c>
      <c r="C3" s="122">
        <f>SUM(C4:C12)</f>
        <v>9053.4599999999991</v>
      </c>
      <c r="D3" s="124">
        <f>SUM(D4:D12)</f>
        <v>1935.17</v>
      </c>
      <c r="E3" s="121" t="s">
        <v>306</v>
      </c>
      <c r="F3" s="130"/>
      <c r="G3" s="131"/>
    </row>
    <row r="4" spans="1:12" ht="34.5" customHeight="1">
      <c r="A4" s="126" t="s">
        <v>62</v>
      </c>
      <c r="B4" s="147" t="s">
        <v>111</v>
      </c>
      <c r="C4" s="132">
        <v>282.39</v>
      </c>
      <c r="D4" s="135">
        <v>195.68</v>
      </c>
      <c r="E4" s="148" t="s">
        <v>174</v>
      </c>
      <c r="F4" s="149"/>
      <c r="G4" s="149"/>
    </row>
    <row r="5" spans="1:12" ht="45">
      <c r="A5" s="126" t="s">
        <v>65</v>
      </c>
      <c r="B5" s="151" t="s">
        <v>112</v>
      </c>
      <c r="C5" s="133">
        <v>72.09</v>
      </c>
      <c r="D5" s="134">
        <v>35.25</v>
      </c>
      <c r="E5" s="152" t="s">
        <v>175</v>
      </c>
      <c r="F5" s="153"/>
      <c r="G5" s="149"/>
    </row>
    <row r="6" spans="1:12" ht="30">
      <c r="A6" s="126" t="s">
        <v>66</v>
      </c>
      <c r="B6" s="118" t="s">
        <v>113</v>
      </c>
      <c r="C6" s="132">
        <v>2037.5</v>
      </c>
      <c r="D6" s="135">
        <v>554.59</v>
      </c>
      <c r="E6" s="148" t="s">
        <v>176</v>
      </c>
      <c r="F6" s="149"/>
      <c r="G6" s="149"/>
    </row>
    <row r="7" spans="1:12" ht="45">
      <c r="A7" s="126" t="s">
        <v>88</v>
      </c>
      <c r="B7" s="118" t="s">
        <v>114</v>
      </c>
      <c r="C7" s="132">
        <v>367.89</v>
      </c>
      <c r="D7" s="132">
        <v>172.84</v>
      </c>
      <c r="E7" s="148" t="s">
        <v>175</v>
      </c>
      <c r="F7" s="149"/>
      <c r="G7" s="149"/>
    </row>
    <row r="8" spans="1:12" ht="45">
      <c r="A8" s="126" t="s">
        <v>186</v>
      </c>
      <c r="B8" s="118" t="s">
        <v>115</v>
      </c>
      <c r="C8" s="132">
        <v>519.91</v>
      </c>
      <c r="D8" s="132">
        <v>139.19999999999999</v>
      </c>
      <c r="E8" s="148" t="s">
        <v>175</v>
      </c>
      <c r="F8" s="149"/>
      <c r="G8" s="149"/>
    </row>
    <row r="9" spans="1:12" ht="52.5" customHeight="1">
      <c r="A9" s="126" t="s">
        <v>187</v>
      </c>
      <c r="B9" s="118" t="s">
        <v>297</v>
      </c>
      <c r="C9" s="132">
        <v>29.03</v>
      </c>
      <c r="D9" s="132">
        <v>0</v>
      </c>
      <c r="E9" s="148" t="str">
        <f>E8</f>
        <v>Сумма учтена в составе подконтрольных расходов в статье затрат: другие прочие расходы</v>
      </c>
      <c r="F9" s="149"/>
      <c r="G9" s="149"/>
    </row>
    <row r="10" spans="1:12" ht="45">
      <c r="A10" s="126" t="s">
        <v>188</v>
      </c>
      <c r="B10" s="118" t="s">
        <v>301</v>
      </c>
      <c r="C10" s="132">
        <v>116.72</v>
      </c>
      <c r="D10" s="132">
        <v>116.72</v>
      </c>
      <c r="E10" s="148" t="s">
        <v>175</v>
      </c>
      <c r="F10" s="149"/>
      <c r="G10" s="149"/>
    </row>
    <row r="11" spans="1:12" ht="45">
      <c r="A11" s="126" t="s">
        <v>189</v>
      </c>
      <c r="B11" s="70" t="s">
        <v>117</v>
      </c>
      <c r="C11" s="133">
        <v>273.29000000000002</v>
      </c>
      <c r="D11" s="133">
        <v>0</v>
      </c>
      <c r="E11" s="152" t="s">
        <v>175</v>
      </c>
      <c r="F11" s="153"/>
      <c r="G11" s="154"/>
    </row>
    <row r="12" spans="1:12" ht="30">
      <c r="A12" s="126" t="s">
        <v>299</v>
      </c>
      <c r="B12" s="70" t="s">
        <v>23</v>
      </c>
      <c r="C12" s="132">
        <v>5354.64</v>
      </c>
      <c r="D12" s="132">
        <v>720.89</v>
      </c>
      <c r="E12" s="148" t="s">
        <v>176</v>
      </c>
      <c r="F12" s="149"/>
      <c r="G12" s="149"/>
    </row>
    <row r="13" spans="1:12" ht="36" customHeight="1">
      <c r="A13" s="125" t="s">
        <v>190</v>
      </c>
      <c r="B13" s="69" t="s">
        <v>118</v>
      </c>
      <c r="C13" s="136">
        <f>C14+C15+C16+C17+C18+C19+C20+C21+C22+C23+C24+C25+C26+C27+C30+C31</f>
        <v>27755.586000000003</v>
      </c>
      <c r="D13" s="136">
        <f>D14+D15+D16+D17+D18+D19+D20+D21+D22+D23+D24+D25+D26+D27+D30+D31</f>
        <v>9171.7400143999967</v>
      </c>
      <c r="E13" s="155" t="s">
        <v>310</v>
      </c>
      <c r="F13" s="156"/>
      <c r="G13" s="156"/>
    </row>
    <row r="14" spans="1:12" ht="45.75" customHeight="1">
      <c r="A14" s="126" t="s">
        <v>90</v>
      </c>
      <c r="B14" s="70" t="s">
        <v>119</v>
      </c>
      <c r="C14" s="134">
        <v>19483.133999999998</v>
      </c>
      <c r="D14" s="134">
        <f>C14*31.44/100</f>
        <v>6125.4973295999989</v>
      </c>
      <c r="E14" s="148" t="s">
        <v>175</v>
      </c>
      <c r="F14" s="153"/>
      <c r="G14" s="153"/>
      <c r="J14" s="114"/>
      <c r="K14" s="114"/>
      <c r="L14" s="114"/>
    </row>
    <row r="15" spans="1:12" ht="45">
      <c r="A15" s="126" t="s">
        <v>91</v>
      </c>
      <c r="B15" s="118" t="s">
        <v>120</v>
      </c>
      <c r="C15" s="134">
        <v>4814.93</v>
      </c>
      <c r="D15" s="134">
        <f>C15*31.44/100</f>
        <v>1513.8139920000001</v>
      </c>
      <c r="E15" s="148" t="s">
        <v>175</v>
      </c>
      <c r="F15" s="153"/>
      <c r="G15" s="153"/>
      <c r="J15" s="114"/>
      <c r="K15" s="114"/>
      <c r="L15" s="114"/>
    </row>
    <row r="16" spans="1:12" ht="45">
      <c r="A16" s="126" t="s">
        <v>92</v>
      </c>
      <c r="B16" s="118" t="s">
        <v>178</v>
      </c>
      <c r="C16" s="134">
        <v>6.2</v>
      </c>
      <c r="D16" s="134">
        <f>C16*31.44/100</f>
        <v>1.9492800000000003</v>
      </c>
      <c r="E16" s="148" t="s">
        <v>175</v>
      </c>
      <c r="F16" s="153"/>
      <c r="G16" s="153"/>
    </row>
    <row r="17" spans="1:12" ht="45">
      <c r="A17" s="126" t="s">
        <v>93</v>
      </c>
      <c r="B17" s="118" t="s">
        <v>121</v>
      </c>
      <c r="C17" s="134">
        <v>21.597999999999999</v>
      </c>
      <c r="D17" s="135">
        <f>C17*31.44/100</f>
        <v>6.7904111999999994</v>
      </c>
      <c r="E17" s="148" t="s">
        <v>175</v>
      </c>
      <c r="F17" s="149"/>
      <c r="G17" s="149"/>
    </row>
    <row r="18" spans="1:12" ht="45">
      <c r="A18" s="126" t="s">
        <v>94</v>
      </c>
      <c r="B18" s="70" t="s">
        <v>122</v>
      </c>
      <c r="C18" s="133">
        <v>1527.89</v>
      </c>
      <c r="D18" s="135">
        <f t="shared" ref="D18:D21" si="0">C18*31.44/100</f>
        <v>480.36861600000003</v>
      </c>
      <c r="E18" s="148" t="s">
        <v>175</v>
      </c>
      <c r="F18" s="149"/>
      <c r="G18" s="149"/>
    </row>
    <row r="19" spans="1:12" ht="44.25" customHeight="1">
      <c r="A19" s="126" t="s">
        <v>95</v>
      </c>
      <c r="B19" s="70" t="s">
        <v>123</v>
      </c>
      <c r="C19" s="133">
        <v>63.09</v>
      </c>
      <c r="D19" s="135">
        <f t="shared" si="0"/>
        <v>19.835496000000003</v>
      </c>
      <c r="E19" s="148" t="s">
        <v>175</v>
      </c>
      <c r="F19" s="149"/>
      <c r="G19" s="149"/>
    </row>
    <row r="20" spans="1:12" ht="45">
      <c r="A20" s="126" t="s">
        <v>96</v>
      </c>
      <c r="B20" s="70" t="s">
        <v>124</v>
      </c>
      <c r="C20" s="133">
        <v>84.37</v>
      </c>
      <c r="D20" s="135">
        <f t="shared" si="0"/>
        <v>26.525928000000004</v>
      </c>
      <c r="E20" s="148" t="s">
        <v>175</v>
      </c>
      <c r="F20" s="149"/>
      <c r="G20" s="149"/>
    </row>
    <row r="21" spans="1:12" ht="45">
      <c r="A21" s="126" t="s">
        <v>97</v>
      </c>
      <c r="B21" s="70" t="s">
        <v>125</v>
      </c>
      <c r="C21" s="133">
        <v>75.16</v>
      </c>
      <c r="D21" s="135">
        <f t="shared" si="0"/>
        <v>23.630304000000002</v>
      </c>
      <c r="E21" s="152" t="s">
        <v>175</v>
      </c>
      <c r="F21" s="149"/>
      <c r="G21" s="149"/>
      <c r="J21" s="114"/>
      <c r="K21" s="114"/>
      <c r="L21" s="114"/>
    </row>
    <row r="22" spans="1:12" ht="45">
      <c r="A22" s="126" t="s">
        <v>98</v>
      </c>
      <c r="B22" s="70" t="s">
        <v>126</v>
      </c>
      <c r="C22" s="133">
        <v>154.9</v>
      </c>
      <c r="D22" s="134">
        <f>C22*31.44/100</f>
        <v>48.700560000000003</v>
      </c>
      <c r="E22" s="148" t="s">
        <v>175</v>
      </c>
      <c r="F22" s="149"/>
      <c r="G22" s="149"/>
    </row>
    <row r="23" spans="1:12" ht="45">
      <c r="A23" s="126" t="s">
        <v>99</v>
      </c>
      <c r="B23" s="70" t="s">
        <v>127</v>
      </c>
      <c r="C23" s="133">
        <v>385</v>
      </c>
      <c r="D23" s="134">
        <f>C23*31.44/100</f>
        <v>121.044</v>
      </c>
      <c r="E23" s="152" t="s">
        <v>175</v>
      </c>
      <c r="F23" s="149"/>
      <c r="G23" s="149"/>
    </row>
    <row r="24" spans="1:12" ht="45">
      <c r="A24" s="126" t="s">
        <v>162</v>
      </c>
      <c r="B24" s="70" t="s">
        <v>128</v>
      </c>
      <c r="C24" s="134">
        <v>78.963999999999999</v>
      </c>
      <c r="D24" s="134">
        <f>C24*31.44/100</f>
        <v>24.826281600000002</v>
      </c>
      <c r="E24" s="148" t="s">
        <v>175</v>
      </c>
      <c r="F24" s="149"/>
      <c r="G24" s="149"/>
    </row>
    <row r="25" spans="1:12" ht="40.5" customHeight="1">
      <c r="A25" s="126" t="s">
        <v>163</v>
      </c>
      <c r="B25" s="70" t="s">
        <v>129</v>
      </c>
      <c r="C25" s="133">
        <v>100.81</v>
      </c>
      <c r="D25" s="134">
        <f>C25*31.44/100</f>
        <v>31.694664000000003</v>
      </c>
      <c r="E25" s="148" t="s">
        <v>176</v>
      </c>
      <c r="F25" s="149"/>
      <c r="G25" s="149"/>
    </row>
    <row r="26" spans="1:12" ht="45">
      <c r="A26" s="126" t="s">
        <v>191</v>
      </c>
      <c r="B26" s="70" t="s">
        <v>169</v>
      </c>
      <c r="C26" s="133">
        <v>70.209999999999994</v>
      </c>
      <c r="D26" s="135">
        <f>C26*31.44/100</f>
        <v>22.074023999999998</v>
      </c>
      <c r="E26" s="148" t="s">
        <v>175</v>
      </c>
      <c r="F26" s="129"/>
      <c r="G26" s="129"/>
    </row>
    <row r="27" spans="1:12" ht="30">
      <c r="A27" s="126" t="s">
        <v>192</v>
      </c>
      <c r="B27" s="70" t="s">
        <v>302</v>
      </c>
      <c r="C27" s="134">
        <f>C28+C29</f>
        <v>714.35</v>
      </c>
      <c r="D27" s="135">
        <f>D28+D29</f>
        <v>669.975416</v>
      </c>
      <c r="E27" s="148" t="s">
        <v>174</v>
      </c>
      <c r="F27" s="129"/>
      <c r="G27" s="149"/>
    </row>
    <row r="28" spans="1:12" ht="36" customHeight="1">
      <c r="A28" s="126" t="s">
        <v>255</v>
      </c>
      <c r="B28" s="70" t="s">
        <v>42</v>
      </c>
      <c r="C28" s="134">
        <v>701.96</v>
      </c>
      <c r="D28" s="135">
        <v>666.08</v>
      </c>
      <c r="E28" s="148" t="str">
        <f>E27</f>
        <v>Сумма учтена в составе неподконтрольных расходов</v>
      </c>
      <c r="F28" s="129"/>
      <c r="G28" s="149"/>
    </row>
    <row r="29" spans="1:12" ht="30" customHeight="1">
      <c r="A29" s="126" t="s">
        <v>256</v>
      </c>
      <c r="B29" s="70" t="s">
        <v>44</v>
      </c>
      <c r="C29" s="134">
        <v>12.39</v>
      </c>
      <c r="D29" s="135">
        <f>C29*31.44/100</f>
        <v>3.895416</v>
      </c>
      <c r="E29" s="148" t="str">
        <f>E28</f>
        <v>Сумма учтена в составе неподконтрольных расходов</v>
      </c>
      <c r="F29" s="129"/>
      <c r="G29" s="149"/>
    </row>
    <row r="30" spans="1:12" ht="45">
      <c r="A30" s="126" t="s">
        <v>193</v>
      </c>
      <c r="B30" s="70" t="s">
        <v>179</v>
      </c>
      <c r="C30" s="133">
        <v>73.58</v>
      </c>
      <c r="D30" s="135">
        <f t="shared" ref="D30:D31" si="1">C30*31.44/100</f>
        <v>23.133551999999998</v>
      </c>
      <c r="E30" s="148" t="s">
        <v>175</v>
      </c>
      <c r="F30" s="129"/>
      <c r="G30" s="129"/>
    </row>
    <row r="31" spans="1:12" ht="45">
      <c r="A31" s="126" t="s">
        <v>194</v>
      </c>
      <c r="B31" s="70" t="s">
        <v>131</v>
      </c>
      <c r="C31" s="133">
        <v>101.4</v>
      </c>
      <c r="D31" s="135">
        <f t="shared" si="1"/>
        <v>31.880160000000004</v>
      </c>
      <c r="E31" s="116" t="s">
        <v>175</v>
      </c>
      <c r="F31" s="129"/>
      <c r="G31" s="129"/>
    </row>
    <row r="32" spans="1:12" ht="30" customHeight="1">
      <c r="A32" s="128" t="s">
        <v>100</v>
      </c>
      <c r="B32" s="120" t="s">
        <v>132</v>
      </c>
      <c r="C32" s="140">
        <f>C3+C13</f>
        <v>36809.046000000002</v>
      </c>
      <c r="D32" s="140">
        <f>D3+D13</f>
        <v>11106.910014399997</v>
      </c>
      <c r="E32" s="121" t="s">
        <v>307</v>
      </c>
      <c r="F32" s="131"/>
      <c r="G32" s="131"/>
      <c r="L32" s="114"/>
    </row>
    <row r="33" spans="1:12" ht="12.75" customHeight="1">
      <c r="A33" s="66"/>
      <c r="B33" s="113"/>
      <c r="C33" s="113"/>
      <c r="D33" s="113"/>
      <c r="L33" s="114"/>
    </row>
    <row r="34" spans="1:12" ht="31.5" customHeight="1">
      <c r="A34" s="176" t="s">
        <v>181</v>
      </c>
      <c r="B34" s="176"/>
      <c r="C34" s="176"/>
      <c r="D34" s="176"/>
      <c r="E34" s="176"/>
    </row>
    <row r="35" spans="1:12" ht="31.5" customHeight="1">
      <c r="A35" s="177" t="s">
        <v>133</v>
      </c>
      <c r="B35" s="177"/>
      <c r="C35" s="177"/>
      <c r="D35" s="177"/>
      <c r="E35" s="177"/>
    </row>
    <row r="36" spans="1:12">
      <c r="A36" s="174" t="s">
        <v>134</v>
      </c>
      <c r="B36" s="174"/>
      <c r="C36" s="174"/>
      <c r="D36" s="174"/>
      <c r="E36" s="174"/>
    </row>
    <row r="37" spans="1:12">
      <c r="A37" s="66"/>
      <c r="B37" s="66"/>
      <c r="C37" s="67"/>
      <c r="D37" s="68"/>
    </row>
    <row r="38" spans="1:12">
      <c r="A38" s="66"/>
      <c r="B38" s="66" t="s">
        <v>135</v>
      </c>
      <c r="C38" s="67"/>
      <c r="D38" s="68" t="s">
        <v>182</v>
      </c>
    </row>
    <row r="40" spans="1:12">
      <c r="B40" t="s">
        <v>183</v>
      </c>
      <c r="D40" s="119" t="s">
        <v>59</v>
      </c>
    </row>
  </sheetData>
  <mergeCells count="4">
    <mergeCell ref="A36:E36"/>
    <mergeCell ref="A1:E1"/>
    <mergeCell ref="A34:E34"/>
    <mergeCell ref="A35:E35"/>
  </mergeCells>
  <pageMargins left="0.70866141732283472" right="0.5118110236220472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opLeftCell="A10" workbookViewId="0">
      <selection activeCell="J23" sqref="J23"/>
    </sheetView>
  </sheetViews>
  <sheetFormatPr defaultRowHeight="15"/>
  <cols>
    <col min="1" max="1" width="7.140625" customWidth="1"/>
    <col min="2" max="2" width="61.42578125" customWidth="1"/>
    <col min="3" max="3" width="19.5703125" customWidth="1"/>
    <col min="4" max="4" width="17" customWidth="1"/>
    <col min="5" max="5" width="45" customWidth="1"/>
    <col min="6" max="6" width="20.5703125" customWidth="1"/>
    <col min="7" max="7" width="28.42578125" customWidth="1"/>
    <col min="9" max="9" width="12.42578125" bestFit="1" customWidth="1"/>
    <col min="10" max="10" width="14.7109375" customWidth="1"/>
    <col min="11" max="11" width="16.85546875" customWidth="1"/>
    <col min="13" max="13" width="16" customWidth="1"/>
    <col min="257" max="257" width="4.140625" customWidth="1"/>
    <col min="258" max="258" width="47.140625" customWidth="1"/>
    <col min="259" max="259" width="19.5703125" customWidth="1"/>
    <col min="260" max="260" width="17" customWidth="1"/>
    <col min="267" max="267" width="16.85546875" customWidth="1"/>
    <col min="269" max="269" width="16" customWidth="1"/>
    <col min="513" max="513" width="4.140625" customWidth="1"/>
    <col min="514" max="514" width="47.140625" customWidth="1"/>
    <col min="515" max="515" width="19.5703125" customWidth="1"/>
    <col min="516" max="516" width="17" customWidth="1"/>
    <col min="523" max="523" width="16.85546875" customWidth="1"/>
    <col min="525" max="525" width="16" customWidth="1"/>
    <col min="769" max="769" width="4.140625" customWidth="1"/>
    <col min="770" max="770" width="47.140625" customWidth="1"/>
    <col min="771" max="771" width="19.5703125" customWidth="1"/>
    <col min="772" max="772" width="17" customWidth="1"/>
    <col min="779" max="779" width="16.85546875" customWidth="1"/>
    <col min="781" max="781" width="16" customWidth="1"/>
    <col min="1025" max="1025" width="4.140625" customWidth="1"/>
    <col min="1026" max="1026" width="47.140625" customWidth="1"/>
    <col min="1027" max="1027" width="19.5703125" customWidth="1"/>
    <col min="1028" max="1028" width="17" customWidth="1"/>
    <col min="1035" max="1035" width="16.85546875" customWidth="1"/>
    <col min="1037" max="1037" width="16" customWidth="1"/>
    <col min="1281" max="1281" width="4.140625" customWidth="1"/>
    <col min="1282" max="1282" width="47.140625" customWidth="1"/>
    <col min="1283" max="1283" width="19.5703125" customWidth="1"/>
    <col min="1284" max="1284" width="17" customWidth="1"/>
    <col min="1291" max="1291" width="16.85546875" customWidth="1"/>
    <col min="1293" max="1293" width="16" customWidth="1"/>
    <col min="1537" max="1537" width="4.140625" customWidth="1"/>
    <col min="1538" max="1538" width="47.140625" customWidth="1"/>
    <col min="1539" max="1539" width="19.5703125" customWidth="1"/>
    <col min="1540" max="1540" width="17" customWidth="1"/>
    <col min="1547" max="1547" width="16.85546875" customWidth="1"/>
    <col min="1549" max="1549" width="16" customWidth="1"/>
    <col min="1793" max="1793" width="4.140625" customWidth="1"/>
    <col min="1794" max="1794" width="47.140625" customWidth="1"/>
    <col min="1795" max="1795" width="19.5703125" customWidth="1"/>
    <col min="1796" max="1796" width="17" customWidth="1"/>
    <col min="1803" max="1803" width="16.85546875" customWidth="1"/>
    <col min="1805" max="1805" width="16" customWidth="1"/>
    <col min="2049" max="2049" width="4.140625" customWidth="1"/>
    <col min="2050" max="2050" width="47.140625" customWidth="1"/>
    <col min="2051" max="2051" width="19.5703125" customWidth="1"/>
    <col min="2052" max="2052" width="17" customWidth="1"/>
    <col min="2059" max="2059" width="16.85546875" customWidth="1"/>
    <col min="2061" max="2061" width="16" customWidth="1"/>
    <col min="2305" max="2305" width="4.140625" customWidth="1"/>
    <col min="2306" max="2306" width="47.140625" customWidth="1"/>
    <col min="2307" max="2307" width="19.5703125" customWidth="1"/>
    <col min="2308" max="2308" width="17" customWidth="1"/>
    <col min="2315" max="2315" width="16.85546875" customWidth="1"/>
    <col min="2317" max="2317" width="16" customWidth="1"/>
    <col min="2561" max="2561" width="4.140625" customWidth="1"/>
    <col min="2562" max="2562" width="47.140625" customWidth="1"/>
    <col min="2563" max="2563" width="19.5703125" customWidth="1"/>
    <col min="2564" max="2564" width="17" customWidth="1"/>
    <col min="2571" max="2571" width="16.85546875" customWidth="1"/>
    <col min="2573" max="2573" width="16" customWidth="1"/>
    <col min="2817" max="2817" width="4.140625" customWidth="1"/>
    <col min="2818" max="2818" width="47.140625" customWidth="1"/>
    <col min="2819" max="2819" width="19.5703125" customWidth="1"/>
    <col min="2820" max="2820" width="17" customWidth="1"/>
    <col min="2827" max="2827" width="16.85546875" customWidth="1"/>
    <col min="2829" max="2829" width="16" customWidth="1"/>
    <col min="3073" max="3073" width="4.140625" customWidth="1"/>
    <col min="3074" max="3074" width="47.140625" customWidth="1"/>
    <col min="3075" max="3075" width="19.5703125" customWidth="1"/>
    <col min="3076" max="3076" width="17" customWidth="1"/>
    <col min="3083" max="3083" width="16.85546875" customWidth="1"/>
    <col min="3085" max="3085" width="16" customWidth="1"/>
    <col min="3329" max="3329" width="4.140625" customWidth="1"/>
    <col min="3330" max="3330" width="47.140625" customWidth="1"/>
    <col min="3331" max="3331" width="19.5703125" customWidth="1"/>
    <col min="3332" max="3332" width="17" customWidth="1"/>
    <col min="3339" max="3339" width="16.85546875" customWidth="1"/>
    <col min="3341" max="3341" width="16" customWidth="1"/>
    <col min="3585" max="3585" width="4.140625" customWidth="1"/>
    <col min="3586" max="3586" width="47.140625" customWidth="1"/>
    <col min="3587" max="3587" width="19.5703125" customWidth="1"/>
    <col min="3588" max="3588" width="17" customWidth="1"/>
    <col min="3595" max="3595" width="16.85546875" customWidth="1"/>
    <col min="3597" max="3597" width="16" customWidth="1"/>
    <col min="3841" max="3841" width="4.140625" customWidth="1"/>
    <col min="3842" max="3842" width="47.140625" customWidth="1"/>
    <col min="3843" max="3843" width="19.5703125" customWidth="1"/>
    <col min="3844" max="3844" width="17" customWidth="1"/>
    <col min="3851" max="3851" width="16.85546875" customWidth="1"/>
    <col min="3853" max="3853" width="16" customWidth="1"/>
    <col min="4097" max="4097" width="4.140625" customWidth="1"/>
    <col min="4098" max="4098" width="47.140625" customWidth="1"/>
    <col min="4099" max="4099" width="19.5703125" customWidth="1"/>
    <col min="4100" max="4100" width="17" customWidth="1"/>
    <col min="4107" max="4107" width="16.85546875" customWidth="1"/>
    <col min="4109" max="4109" width="16" customWidth="1"/>
    <col min="4353" max="4353" width="4.140625" customWidth="1"/>
    <col min="4354" max="4354" width="47.140625" customWidth="1"/>
    <col min="4355" max="4355" width="19.5703125" customWidth="1"/>
    <col min="4356" max="4356" width="17" customWidth="1"/>
    <col min="4363" max="4363" width="16.85546875" customWidth="1"/>
    <col min="4365" max="4365" width="16" customWidth="1"/>
    <col min="4609" max="4609" width="4.140625" customWidth="1"/>
    <col min="4610" max="4610" width="47.140625" customWidth="1"/>
    <col min="4611" max="4611" width="19.5703125" customWidth="1"/>
    <col min="4612" max="4612" width="17" customWidth="1"/>
    <col min="4619" max="4619" width="16.85546875" customWidth="1"/>
    <col min="4621" max="4621" width="16" customWidth="1"/>
    <col min="4865" max="4865" width="4.140625" customWidth="1"/>
    <col min="4866" max="4866" width="47.140625" customWidth="1"/>
    <col min="4867" max="4867" width="19.5703125" customWidth="1"/>
    <col min="4868" max="4868" width="17" customWidth="1"/>
    <col min="4875" max="4875" width="16.85546875" customWidth="1"/>
    <col min="4877" max="4877" width="16" customWidth="1"/>
    <col min="5121" max="5121" width="4.140625" customWidth="1"/>
    <col min="5122" max="5122" width="47.140625" customWidth="1"/>
    <col min="5123" max="5123" width="19.5703125" customWidth="1"/>
    <col min="5124" max="5124" width="17" customWidth="1"/>
    <col min="5131" max="5131" width="16.85546875" customWidth="1"/>
    <col min="5133" max="5133" width="16" customWidth="1"/>
    <col min="5377" max="5377" width="4.140625" customWidth="1"/>
    <col min="5378" max="5378" width="47.140625" customWidth="1"/>
    <col min="5379" max="5379" width="19.5703125" customWidth="1"/>
    <col min="5380" max="5380" width="17" customWidth="1"/>
    <col min="5387" max="5387" width="16.85546875" customWidth="1"/>
    <col min="5389" max="5389" width="16" customWidth="1"/>
    <col min="5633" max="5633" width="4.140625" customWidth="1"/>
    <col min="5634" max="5634" width="47.140625" customWidth="1"/>
    <col min="5635" max="5635" width="19.5703125" customWidth="1"/>
    <col min="5636" max="5636" width="17" customWidth="1"/>
    <col min="5643" max="5643" width="16.85546875" customWidth="1"/>
    <col min="5645" max="5645" width="16" customWidth="1"/>
    <col min="5889" max="5889" width="4.140625" customWidth="1"/>
    <col min="5890" max="5890" width="47.140625" customWidth="1"/>
    <col min="5891" max="5891" width="19.5703125" customWidth="1"/>
    <col min="5892" max="5892" width="17" customWidth="1"/>
    <col min="5899" max="5899" width="16.85546875" customWidth="1"/>
    <col min="5901" max="5901" width="16" customWidth="1"/>
    <col min="6145" max="6145" width="4.140625" customWidth="1"/>
    <col min="6146" max="6146" width="47.140625" customWidth="1"/>
    <col min="6147" max="6147" width="19.5703125" customWidth="1"/>
    <col min="6148" max="6148" width="17" customWidth="1"/>
    <col min="6155" max="6155" width="16.85546875" customWidth="1"/>
    <col min="6157" max="6157" width="16" customWidth="1"/>
    <col min="6401" max="6401" width="4.140625" customWidth="1"/>
    <col min="6402" max="6402" width="47.140625" customWidth="1"/>
    <col min="6403" max="6403" width="19.5703125" customWidth="1"/>
    <col min="6404" max="6404" width="17" customWidth="1"/>
    <col min="6411" max="6411" width="16.85546875" customWidth="1"/>
    <col min="6413" max="6413" width="16" customWidth="1"/>
    <col min="6657" max="6657" width="4.140625" customWidth="1"/>
    <col min="6658" max="6658" width="47.140625" customWidth="1"/>
    <col min="6659" max="6659" width="19.5703125" customWidth="1"/>
    <col min="6660" max="6660" width="17" customWidth="1"/>
    <col min="6667" max="6667" width="16.85546875" customWidth="1"/>
    <col min="6669" max="6669" width="16" customWidth="1"/>
    <col min="6913" max="6913" width="4.140625" customWidth="1"/>
    <col min="6914" max="6914" width="47.140625" customWidth="1"/>
    <col min="6915" max="6915" width="19.5703125" customWidth="1"/>
    <col min="6916" max="6916" width="17" customWidth="1"/>
    <col min="6923" max="6923" width="16.85546875" customWidth="1"/>
    <col min="6925" max="6925" width="16" customWidth="1"/>
    <col min="7169" max="7169" width="4.140625" customWidth="1"/>
    <col min="7170" max="7170" width="47.140625" customWidth="1"/>
    <col min="7171" max="7171" width="19.5703125" customWidth="1"/>
    <col min="7172" max="7172" width="17" customWidth="1"/>
    <col min="7179" max="7179" width="16.85546875" customWidth="1"/>
    <col min="7181" max="7181" width="16" customWidth="1"/>
    <col min="7425" max="7425" width="4.140625" customWidth="1"/>
    <col min="7426" max="7426" width="47.140625" customWidth="1"/>
    <col min="7427" max="7427" width="19.5703125" customWidth="1"/>
    <col min="7428" max="7428" width="17" customWidth="1"/>
    <col min="7435" max="7435" width="16.85546875" customWidth="1"/>
    <col min="7437" max="7437" width="16" customWidth="1"/>
    <col min="7681" max="7681" width="4.140625" customWidth="1"/>
    <col min="7682" max="7682" width="47.140625" customWidth="1"/>
    <col min="7683" max="7683" width="19.5703125" customWidth="1"/>
    <col min="7684" max="7684" width="17" customWidth="1"/>
    <col min="7691" max="7691" width="16.85546875" customWidth="1"/>
    <col min="7693" max="7693" width="16" customWidth="1"/>
    <col min="7937" max="7937" width="4.140625" customWidth="1"/>
    <col min="7938" max="7938" width="47.140625" customWidth="1"/>
    <col min="7939" max="7939" width="19.5703125" customWidth="1"/>
    <col min="7940" max="7940" width="17" customWidth="1"/>
    <col min="7947" max="7947" width="16.85546875" customWidth="1"/>
    <col min="7949" max="7949" width="16" customWidth="1"/>
    <col min="8193" max="8193" width="4.140625" customWidth="1"/>
    <col min="8194" max="8194" width="47.140625" customWidth="1"/>
    <col min="8195" max="8195" width="19.5703125" customWidth="1"/>
    <col min="8196" max="8196" width="17" customWidth="1"/>
    <col min="8203" max="8203" width="16.85546875" customWidth="1"/>
    <col min="8205" max="8205" width="16" customWidth="1"/>
    <col min="8449" max="8449" width="4.140625" customWidth="1"/>
    <col min="8450" max="8450" width="47.140625" customWidth="1"/>
    <col min="8451" max="8451" width="19.5703125" customWidth="1"/>
    <col min="8452" max="8452" width="17" customWidth="1"/>
    <col min="8459" max="8459" width="16.85546875" customWidth="1"/>
    <col min="8461" max="8461" width="16" customWidth="1"/>
    <col min="8705" max="8705" width="4.140625" customWidth="1"/>
    <col min="8706" max="8706" width="47.140625" customWidth="1"/>
    <col min="8707" max="8707" width="19.5703125" customWidth="1"/>
    <col min="8708" max="8708" width="17" customWidth="1"/>
    <col min="8715" max="8715" width="16.85546875" customWidth="1"/>
    <col min="8717" max="8717" width="16" customWidth="1"/>
    <col min="8961" max="8961" width="4.140625" customWidth="1"/>
    <col min="8962" max="8962" width="47.140625" customWidth="1"/>
    <col min="8963" max="8963" width="19.5703125" customWidth="1"/>
    <col min="8964" max="8964" width="17" customWidth="1"/>
    <col min="8971" max="8971" width="16.85546875" customWidth="1"/>
    <col min="8973" max="8973" width="16" customWidth="1"/>
    <col min="9217" max="9217" width="4.140625" customWidth="1"/>
    <col min="9218" max="9218" width="47.140625" customWidth="1"/>
    <col min="9219" max="9219" width="19.5703125" customWidth="1"/>
    <col min="9220" max="9220" width="17" customWidth="1"/>
    <col min="9227" max="9227" width="16.85546875" customWidth="1"/>
    <col min="9229" max="9229" width="16" customWidth="1"/>
    <col min="9473" max="9473" width="4.140625" customWidth="1"/>
    <col min="9474" max="9474" width="47.140625" customWidth="1"/>
    <col min="9475" max="9475" width="19.5703125" customWidth="1"/>
    <col min="9476" max="9476" width="17" customWidth="1"/>
    <col min="9483" max="9483" width="16.85546875" customWidth="1"/>
    <col min="9485" max="9485" width="16" customWidth="1"/>
    <col min="9729" max="9729" width="4.140625" customWidth="1"/>
    <col min="9730" max="9730" width="47.140625" customWidth="1"/>
    <col min="9731" max="9731" width="19.5703125" customWidth="1"/>
    <col min="9732" max="9732" width="17" customWidth="1"/>
    <col min="9739" max="9739" width="16.85546875" customWidth="1"/>
    <col min="9741" max="9741" width="16" customWidth="1"/>
    <col min="9985" max="9985" width="4.140625" customWidth="1"/>
    <col min="9986" max="9986" width="47.140625" customWidth="1"/>
    <col min="9987" max="9987" width="19.5703125" customWidth="1"/>
    <col min="9988" max="9988" width="17" customWidth="1"/>
    <col min="9995" max="9995" width="16.85546875" customWidth="1"/>
    <col min="9997" max="9997" width="16" customWidth="1"/>
    <col min="10241" max="10241" width="4.140625" customWidth="1"/>
    <col min="10242" max="10242" width="47.140625" customWidth="1"/>
    <col min="10243" max="10243" width="19.5703125" customWidth="1"/>
    <col min="10244" max="10244" width="17" customWidth="1"/>
    <col min="10251" max="10251" width="16.85546875" customWidth="1"/>
    <col min="10253" max="10253" width="16" customWidth="1"/>
    <col min="10497" max="10497" width="4.140625" customWidth="1"/>
    <col min="10498" max="10498" width="47.140625" customWidth="1"/>
    <col min="10499" max="10499" width="19.5703125" customWidth="1"/>
    <col min="10500" max="10500" width="17" customWidth="1"/>
    <col min="10507" max="10507" width="16.85546875" customWidth="1"/>
    <col min="10509" max="10509" width="16" customWidth="1"/>
    <col min="10753" max="10753" width="4.140625" customWidth="1"/>
    <col min="10754" max="10754" width="47.140625" customWidth="1"/>
    <col min="10755" max="10755" width="19.5703125" customWidth="1"/>
    <col min="10756" max="10756" width="17" customWidth="1"/>
    <col min="10763" max="10763" width="16.85546875" customWidth="1"/>
    <col min="10765" max="10765" width="16" customWidth="1"/>
    <col min="11009" max="11009" width="4.140625" customWidth="1"/>
    <col min="11010" max="11010" width="47.140625" customWidth="1"/>
    <col min="11011" max="11011" width="19.5703125" customWidth="1"/>
    <col min="11012" max="11012" width="17" customWidth="1"/>
    <col min="11019" max="11019" width="16.85546875" customWidth="1"/>
    <col min="11021" max="11021" width="16" customWidth="1"/>
    <col min="11265" max="11265" width="4.140625" customWidth="1"/>
    <col min="11266" max="11266" width="47.140625" customWidth="1"/>
    <col min="11267" max="11267" width="19.5703125" customWidth="1"/>
    <col min="11268" max="11268" width="17" customWidth="1"/>
    <col min="11275" max="11275" width="16.85546875" customWidth="1"/>
    <col min="11277" max="11277" width="16" customWidth="1"/>
    <col min="11521" max="11521" width="4.140625" customWidth="1"/>
    <col min="11522" max="11522" width="47.140625" customWidth="1"/>
    <col min="11523" max="11523" width="19.5703125" customWidth="1"/>
    <col min="11524" max="11524" width="17" customWidth="1"/>
    <col min="11531" max="11531" width="16.85546875" customWidth="1"/>
    <col min="11533" max="11533" width="16" customWidth="1"/>
    <col min="11777" max="11777" width="4.140625" customWidth="1"/>
    <col min="11778" max="11778" width="47.140625" customWidth="1"/>
    <col min="11779" max="11779" width="19.5703125" customWidth="1"/>
    <col min="11780" max="11780" width="17" customWidth="1"/>
    <col min="11787" max="11787" width="16.85546875" customWidth="1"/>
    <col min="11789" max="11789" width="16" customWidth="1"/>
    <col min="12033" max="12033" width="4.140625" customWidth="1"/>
    <col min="12034" max="12034" width="47.140625" customWidth="1"/>
    <col min="12035" max="12035" width="19.5703125" customWidth="1"/>
    <col min="12036" max="12036" width="17" customWidth="1"/>
    <col min="12043" max="12043" width="16.85546875" customWidth="1"/>
    <col min="12045" max="12045" width="16" customWidth="1"/>
    <col min="12289" max="12289" width="4.140625" customWidth="1"/>
    <col min="12290" max="12290" width="47.140625" customWidth="1"/>
    <col min="12291" max="12291" width="19.5703125" customWidth="1"/>
    <col min="12292" max="12292" width="17" customWidth="1"/>
    <col min="12299" max="12299" width="16.85546875" customWidth="1"/>
    <col min="12301" max="12301" width="16" customWidth="1"/>
    <col min="12545" max="12545" width="4.140625" customWidth="1"/>
    <col min="12546" max="12546" width="47.140625" customWidth="1"/>
    <col min="12547" max="12547" width="19.5703125" customWidth="1"/>
    <col min="12548" max="12548" width="17" customWidth="1"/>
    <col min="12555" max="12555" width="16.85546875" customWidth="1"/>
    <col min="12557" max="12557" width="16" customWidth="1"/>
    <col min="12801" max="12801" width="4.140625" customWidth="1"/>
    <col min="12802" max="12802" width="47.140625" customWidth="1"/>
    <col min="12803" max="12803" width="19.5703125" customWidth="1"/>
    <col min="12804" max="12804" width="17" customWidth="1"/>
    <col min="12811" max="12811" width="16.85546875" customWidth="1"/>
    <col min="12813" max="12813" width="16" customWidth="1"/>
    <col min="13057" max="13057" width="4.140625" customWidth="1"/>
    <col min="13058" max="13058" width="47.140625" customWidth="1"/>
    <col min="13059" max="13059" width="19.5703125" customWidth="1"/>
    <col min="13060" max="13060" width="17" customWidth="1"/>
    <col min="13067" max="13067" width="16.85546875" customWidth="1"/>
    <col min="13069" max="13069" width="16" customWidth="1"/>
    <col min="13313" max="13313" width="4.140625" customWidth="1"/>
    <col min="13314" max="13314" width="47.140625" customWidth="1"/>
    <col min="13315" max="13315" width="19.5703125" customWidth="1"/>
    <col min="13316" max="13316" width="17" customWidth="1"/>
    <col min="13323" max="13323" width="16.85546875" customWidth="1"/>
    <col min="13325" max="13325" width="16" customWidth="1"/>
    <col min="13569" max="13569" width="4.140625" customWidth="1"/>
    <col min="13570" max="13570" width="47.140625" customWidth="1"/>
    <col min="13571" max="13571" width="19.5703125" customWidth="1"/>
    <col min="13572" max="13572" width="17" customWidth="1"/>
    <col min="13579" max="13579" width="16.85546875" customWidth="1"/>
    <col min="13581" max="13581" width="16" customWidth="1"/>
    <col min="13825" max="13825" width="4.140625" customWidth="1"/>
    <col min="13826" max="13826" width="47.140625" customWidth="1"/>
    <col min="13827" max="13827" width="19.5703125" customWidth="1"/>
    <col min="13828" max="13828" width="17" customWidth="1"/>
    <col min="13835" max="13835" width="16.85546875" customWidth="1"/>
    <col min="13837" max="13837" width="16" customWidth="1"/>
    <col min="14081" max="14081" width="4.140625" customWidth="1"/>
    <col min="14082" max="14082" width="47.140625" customWidth="1"/>
    <col min="14083" max="14083" width="19.5703125" customWidth="1"/>
    <col min="14084" max="14084" width="17" customWidth="1"/>
    <col min="14091" max="14091" width="16.85546875" customWidth="1"/>
    <col min="14093" max="14093" width="16" customWidth="1"/>
    <col min="14337" max="14337" width="4.140625" customWidth="1"/>
    <col min="14338" max="14338" width="47.140625" customWidth="1"/>
    <col min="14339" max="14339" width="19.5703125" customWidth="1"/>
    <col min="14340" max="14340" width="17" customWidth="1"/>
    <col min="14347" max="14347" width="16.85546875" customWidth="1"/>
    <col min="14349" max="14349" width="16" customWidth="1"/>
    <col min="14593" max="14593" width="4.140625" customWidth="1"/>
    <col min="14594" max="14594" width="47.140625" customWidth="1"/>
    <col min="14595" max="14595" width="19.5703125" customWidth="1"/>
    <col min="14596" max="14596" width="17" customWidth="1"/>
    <col min="14603" max="14603" width="16.85546875" customWidth="1"/>
    <col min="14605" max="14605" width="16" customWidth="1"/>
    <col min="14849" max="14849" width="4.140625" customWidth="1"/>
    <col min="14850" max="14850" width="47.140625" customWidth="1"/>
    <col min="14851" max="14851" width="19.5703125" customWidth="1"/>
    <col min="14852" max="14852" width="17" customWidth="1"/>
    <col min="14859" max="14859" width="16.85546875" customWidth="1"/>
    <col min="14861" max="14861" width="16" customWidth="1"/>
    <col min="15105" max="15105" width="4.140625" customWidth="1"/>
    <col min="15106" max="15106" width="47.140625" customWidth="1"/>
    <col min="15107" max="15107" width="19.5703125" customWidth="1"/>
    <col min="15108" max="15108" width="17" customWidth="1"/>
    <col min="15115" max="15115" width="16.85546875" customWidth="1"/>
    <col min="15117" max="15117" width="16" customWidth="1"/>
    <col min="15361" max="15361" width="4.140625" customWidth="1"/>
    <col min="15362" max="15362" width="47.140625" customWidth="1"/>
    <col min="15363" max="15363" width="19.5703125" customWidth="1"/>
    <col min="15364" max="15364" width="17" customWidth="1"/>
    <col min="15371" max="15371" width="16.85546875" customWidth="1"/>
    <col min="15373" max="15373" width="16" customWidth="1"/>
    <col min="15617" max="15617" width="4.140625" customWidth="1"/>
    <col min="15618" max="15618" width="47.140625" customWidth="1"/>
    <col min="15619" max="15619" width="19.5703125" customWidth="1"/>
    <col min="15620" max="15620" width="17" customWidth="1"/>
    <col min="15627" max="15627" width="16.85546875" customWidth="1"/>
    <col min="15629" max="15629" width="16" customWidth="1"/>
    <col min="15873" max="15873" width="4.140625" customWidth="1"/>
    <col min="15874" max="15874" width="47.140625" customWidth="1"/>
    <col min="15875" max="15875" width="19.5703125" customWidth="1"/>
    <col min="15876" max="15876" width="17" customWidth="1"/>
    <col min="15883" max="15883" width="16.85546875" customWidth="1"/>
    <col min="15885" max="15885" width="16" customWidth="1"/>
    <col min="16129" max="16129" width="4.140625" customWidth="1"/>
    <col min="16130" max="16130" width="47.140625" customWidth="1"/>
    <col min="16131" max="16131" width="19.5703125" customWidth="1"/>
    <col min="16132" max="16132" width="17" customWidth="1"/>
    <col min="16139" max="16139" width="16.85546875" customWidth="1"/>
    <col min="16141" max="16141" width="16" customWidth="1"/>
  </cols>
  <sheetData>
    <row r="1" spans="1:7" ht="42" customHeight="1">
      <c r="A1" s="175" t="s">
        <v>184</v>
      </c>
      <c r="B1" s="175"/>
      <c r="C1" s="175"/>
      <c r="D1" s="175"/>
      <c r="E1" s="175"/>
    </row>
    <row r="2" spans="1:7" ht="120">
      <c r="A2" s="115" t="s">
        <v>61</v>
      </c>
      <c r="B2" s="115" t="s">
        <v>109</v>
      </c>
      <c r="C2" s="115" t="s">
        <v>170</v>
      </c>
      <c r="D2" s="115" t="s">
        <v>171</v>
      </c>
      <c r="E2" s="115" t="s">
        <v>172</v>
      </c>
    </row>
    <row r="3" spans="1:7" ht="33.75" customHeight="1">
      <c r="A3" s="122" t="s">
        <v>185</v>
      </c>
      <c r="B3" s="123" t="s">
        <v>110</v>
      </c>
      <c r="C3" s="122">
        <f>C4+C7+C9+C12+C14+C15+C16+C18+C19</f>
        <v>8958.380000000001</v>
      </c>
      <c r="D3" s="162">
        <f>D4+D7+D9+D12+D14+D16+D18+D19</f>
        <v>1840.08</v>
      </c>
      <c r="E3" s="121" t="s">
        <v>173</v>
      </c>
      <c r="F3" s="130">
        <f>SUM(F4:F19)</f>
        <v>11667205.25</v>
      </c>
      <c r="G3" s="131">
        <f>SUM(G4:G19)</f>
        <v>2588536.0870241206</v>
      </c>
    </row>
    <row r="4" spans="1:7" ht="34.5" customHeight="1">
      <c r="A4" s="126" t="s">
        <v>62</v>
      </c>
      <c r="B4" s="147" t="s">
        <v>111</v>
      </c>
      <c r="C4" s="132">
        <v>282.39</v>
      </c>
      <c r="D4" s="135">
        <v>195.68</v>
      </c>
      <c r="E4" s="148" t="s">
        <v>174</v>
      </c>
      <c r="F4" s="149">
        <v>282394.15999999997</v>
      </c>
      <c r="G4" s="149">
        <v>195676.04</v>
      </c>
    </row>
    <row r="5" spans="1:7" ht="34.5" customHeight="1">
      <c r="A5" s="126" t="s">
        <v>237</v>
      </c>
      <c r="B5" s="147" t="s">
        <v>239</v>
      </c>
      <c r="C5" s="132">
        <v>140.65</v>
      </c>
      <c r="D5" s="135"/>
      <c r="E5" s="150" t="s">
        <v>296</v>
      </c>
      <c r="F5" s="149">
        <v>140646.84</v>
      </c>
      <c r="G5" s="149"/>
    </row>
    <row r="6" spans="1:7" ht="34.5" customHeight="1">
      <c r="A6" s="126" t="s">
        <v>238</v>
      </c>
      <c r="B6" s="147" t="s">
        <v>240</v>
      </c>
      <c r="C6" s="132">
        <v>141.74</v>
      </c>
      <c r="D6" s="135"/>
      <c r="E6" s="150" t="s">
        <v>296</v>
      </c>
      <c r="F6" s="149">
        <v>141747.32</v>
      </c>
      <c r="G6" s="149"/>
    </row>
    <row r="7" spans="1:7" ht="45">
      <c r="A7" s="126" t="s">
        <v>65</v>
      </c>
      <c r="B7" s="151" t="s">
        <v>112</v>
      </c>
      <c r="C7" s="133">
        <v>72.09</v>
      </c>
      <c r="D7" s="134">
        <v>35.25</v>
      </c>
      <c r="E7" s="152" t="s">
        <v>175</v>
      </c>
      <c r="F7" s="153">
        <v>72094.92</v>
      </c>
      <c r="G7" s="149">
        <f>F7*48.899574625/100</f>
        <v>35254.109206234047</v>
      </c>
    </row>
    <row r="8" spans="1:7">
      <c r="A8" s="126" t="s">
        <v>237</v>
      </c>
      <c r="B8" s="70" t="s">
        <v>259</v>
      </c>
      <c r="C8" s="133"/>
      <c r="D8" s="134"/>
      <c r="E8" s="152"/>
      <c r="F8" s="153"/>
      <c r="G8" s="149"/>
    </row>
    <row r="9" spans="1:7" ht="30">
      <c r="A9" s="126" t="s">
        <v>66</v>
      </c>
      <c r="B9" s="118" t="s">
        <v>113</v>
      </c>
      <c r="C9" s="132">
        <f>C10+C11</f>
        <v>1942.42</v>
      </c>
      <c r="D9" s="135">
        <f>D10+D11</f>
        <v>459.5</v>
      </c>
      <c r="E9" s="148" t="s">
        <v>176</v>
      </c>
      <c r="F9" s="149">
        <v>1942417.55</v>
      </c>
      <c r="G9" s="149">
        <f>G10+G11</f>
        <v>459500.33</v>
      </c>
    </row>
    <row r="10" spans="1:7">
      <c r="A10" s="126" t="s">
        <v>67</v>
      </c>
      <c r="B10" s="118" t="s">
        <v>260</v>
      </c>
      <c r="C10" s="132">
        <v>1208.67</v>
      </c>
      <c r="D10" s="135">
        <v>455.77</v>
      </c>
      <c r="E10" s="150" t="s">
        <v>296</v>
      </c>
      <c r="F10" s="149">
        <v>1208665.6100000001</v>
      </c>
      <c r="G10" s="149">
        <v>455771.52</v>
      </c>
    </row>
    <row r="11" spans="1:7">
      <c r="A11" s="126" t="s">
        <v>68</v>
      </c>
      <c r="B11" s="118" t="s">
        <v>261</v>
      </c>
      <c r="C11" s="132">
        <v>733.75</v>
      </c>
      <c r="D11" s="135">
        <v>3.73</v>
      </c>
      <c r="E11" s="150" t="s">
        <v>296</v>
      </c>
      <c r="F11" s="149">
        <v>733751.94</v>
      </c>
      <c r="G11" s="149">
        <v>3728.81</v>
      </c>
    </row>
    <row r="12" spans="1:7" ht="45">
      <c r="A12" s="126" t="s">
        <v>88</v>
      </c>
      <c r="B12" s="118" t="s">
        <v>114</v>
      </c>
      <c r="C12" s="132">
        <v>367.89</v>
      </c>
      <c r="D12" s="132">
        <v>172.84</v>
      </c>
      <c r="E12" s="148" t="s">
        <v>175</v>
      </c>
      <c r="F12" s="149">
        <v>367894.45</v>
      </c>
      <c r="G12" s="149">
        <f>F12*46.980898412/100</f>
        <v>172840.11781788614</v>
      </c>
    </row>
    <row r="13" spans="1:7">
      <c r="A13" s="126" t="s">
        <v>241</v>
      </c>
      <c r="B13" s="118" t="s">
        <v>262</v>
      </c>
      <c r="C13" s="132">
        <v>367.89</v>
      </c>
      <c r="D13" s="132">
        <v>172.84</v>
      </c>
      <c r="E13" s="150" t="s">
        <v>296</v>
      </c>
      <c r="F13" s="149">
        <v>367894.45</v>
      </c>
      <c r="G13" s="149">
        <v>172840.12</v>
      </c>
    </row>
    <row r="14" spans="1:7" ht="45">
      <c r="A14" s="126" t="s">
        <v>186</v>
      </c>
      <c r="B14" s="118" t="s">
        <v>115</v>
      </c>
      <c r="C14" s="132">
        <v>519.91</v>
      </c>
      <c r="D14" s="132">
        <v>139.19999999999999</v>
      </c>
      <c r="E14" s="148" t="s">
        <v>175</v>
      </c>
      <c r="F14" s="149">
        <v>519910.11</v>
      </c>
      <c r="G14" s="149">
        <v>139200.31</v>
      </c>
    </row>
    <row r="15" spans="1:7">
      <c r="A15" s="126" t="s">
        <v>187</v>
      </c>
      <c r="B15" s="118" t="s">
        <v>297</v>
      </c>
      <c r="C15" s="132">
        <v>29.03</v>
      </c>
      <c r="D15" s="132">
        <v>0</v>
      </c>
      <c r="E15" s="148"/>
      <c r="F15" s="149">
        <v>29027.34</v>
      </c>
      <c r="G15" s="149">
        <v>0</v>
      </c>
    </row>
    <row r="16" spans="1:7" ht="45">
      <c r="A16" s="126" t="s">
        <v>188</v>
      </c>
      <c r="B16" s="118" t="s">
        <v>116</v>
      </c>
      <c r="C16" s="132">
        <v>116.72</v>
      </c>
      <c r="D16" s="132">
        <v>116.72</v>
      </c>
      <c r="E16" s="148" t="s">
        <v>175</v>
      </c>
      <c r="F16" s="149">
        <v>116415</v>
      </c>
      <c r="G16" s="149">
        <v>116415</v>
      </c>
    </row>
    <row r="17" spans="1:12">
      <c r="A17" s="126" t="s">
        <v>298</v>
      </c>
      <c r="B17" s="118" t="s">
        <v>263</v>
      </c>
      <c r="C17" s="132">
        <v>116.72</v>
      </c>
      <c r="D17" s="132">
        <v>116.72</v>
      </c>
      <c r="E17" s="150" t="s">
        <v>296</v>
      </c>
      <c r="F17" s="149">
        <v>116415</v>
      </c>
      <c r="G17" s="149">
        <v>116415</v>
      </c>
    </row>
    <row r="18" spans="1:12" ht="45">
      <c r="A18" s="126" t="s">
        <v>189</v>
      </c>
      <c r="B18" s="70" t="s">
        <v>117</v>
      </c>
      <c r="C18" s="133">
        <v>273.29000000000002</v>
      </c>
      <c r="D18" s="133">
        <v>0</v>
      </c>
      <c r="E18" s="152" t="s">
        <v>175</v>
      </c>
      <c r="F18" s="153">
        <v>273290.34000000003</v>
      </c>
      <c r="G18" s="154">
        <v>0</v>
      </c>
    </row>
    <row r="19" spans="1:12" ht="30">
      <c r="A19" s="126" t="s">
        <v>299</v>
      </c>
      <c r="B19" s="70" t="s">
        <v>23</v>
      </c>
      <c r="C19" s="132">
        <v>5354.64</v>
      </c>
      <c r="D19" s="133">
        <v>720.89</v>
      </c>
      <c r="E19" s="148" t="s">
        <v>176</v>
      </c>
      <c r="F19" s="149">
        <v>5354640.22</v>
      </c>
      <c r="G19" s="149">
        <v>720894.73</v>
      </c>
    </row>
    <row r="20" spans="1:12">
      <c r="A20" s="126" t="s">
        <v>300</v>
      </c>
      <c r="B20" s="70" t="s">
        <v>242</v>
      </c>
      <c r="C20" s="132"/>
      <c r="D20" s="132"/>
      <c r="E20" s="148"/>
      <c r="F20" s="149"/>
      <c r="G20" s="149"/>
    </row>
    <row r="21" spans="1:12" ht="36" customHeight="1">
      <c r="A21" s="125" t="s">
        <v>190</v>
      </c>
      <c r="B21" s="69" t="s">
        <v>118</v>
      </c>
      <c r="C21" s="136">
        <f>C22+C26+C30+C34+C38+C46+C49+C50+C54+C57+C60+C62+C78+C82+C85+C87+C88+C89</f>
        <v>36776.607999999993</v>
      </c>
      <c r="D21" s="136">
        <f>D22+D26+D30+D34+D38+D46+D49+D50+D54+D57+D60+D62+D78+D82+D85+D87+D88+D89</f>
        <v>12200.907619199999</v>
      </c>
      <c r="E21" s="155" t="s">
        <v>177</v>
      </c>
      <c r="F21" s="156">
        <f>SUM(F22:F89)</f>
        <v>58755388.589999989</v>
      </c>
      <c r="G21" s="156">
        <f>SUM(G22:G89)</f>
        <v>16989623.467071999</v>
      </c>
    </row>
    <row r="22" spans="1:12" ht="45.75" customHeight="1">
      <c r="A22" s="167" t="s">
        <v>90</v>
      </c>
      <c r="B22" s="168" t="s">
        <v>119</v>
      </c>
      <c r="C22" s="159">
        <v>26221.9</v>
      </c>
      <c r="D22" s="136">
        <f>C22*31.44/100</f>
        <v>8244.1653600000009</v>
      </c>
      <c r="E22" s="155" t="s">
        <v>175</v>
      </c>
      <c r="F22" s="149">
        <v>14780334.199999999</v>
      </c>
      <c r="G22" s="149">
        <v>4646937.07</v>
      </c>
      <c r="I22" s="114">
        <f>F23+F24+F25</f>
        <v>26221895.699999999</v>
      </c>
      <c r="J22" s="114">
        <f>I22-19489333.1</f>
        <v>6732562.5999999978</v>
      </c>
      <c r="K22" s="114"/>
      <c r="L22" s="114"/>
    </row>
    <row r="23" spans="1:12" ht="45.75" customHeight="1">
      <c r="A23" s="126" t="s">
        <v>225</v>
      </c>
      <c r="B23" s="70" t="s">
        <v>222</v>
      </c>
      <c r="C23" s="132">
        <v>19483.13</v>
      </c>
      <c r="D23" s="135">
        <f>C23*31.44/100</f>
        <v>6125.4960720000008</v>
      </c>
      <c r="E23" s="148"/>
      <c r="F23" s="149">
        <v>19483129.489999998</v>
      </c>
      <c r="G23" s="149">
        <f>F23*31.44/100</f>
        <v>6125495.9116559997</v>
      </c>
      <c r="I23" s="114">
        <f>F27+F28+F29</f>
        <v>6870804.5899999989</v>
      </c>
      <c r="J23" s="114">
        <f>I23-4814933.68</f>
        <v>2055870.9099999992</v>
      </c>
      <c r="K23" s="114"/>
      <c r="L23" s="114"/>
    </row>
    <row r="24" spans="1:12" ht="45.75" customHeight="1">
      <c r="A24" s="126" t="s">
        <v>226</v>
      </c>
      <c r="B24" s="70" t="s">
        <v>223</v>
      </c>
      <c r="C24" s="132">
        <v>3575.54</v>
      </c>
      <c r="D24" s="135">
        <f t="shared" ref="D24:D25" si="0">C24*31.44/100</f>
        <v>1124.149776</v>
      </c>
      <c r="E24" s="148"/>
      <c r="F24" s="149">
        <v>3575540.8</v>
      </c>
      <c r="G24" s="149">
        <f t="shared" ref="G24:G25" si="1">F24*31.44/100</f>
        <v>1124150.02752</v>
      </c>
      <c r="J24" s="114">
        <f>SUM(J22:J23)</f>
        <v>8788433.5099999979</v>
      </c>
      <c r="K24" s="114"/>
      <c r="L24" s="114"/>
    </row>
    <row r="25" spans="1:12" ht="45.75" customHeight="1">
      <c r="A25" s="126" t="s">
        <v>227</v>
      </c>
      <c r="B25" s="70" t="s">
        <v>224</v>
      </c>
      <c r="C25" s="132">
        <v>3163.23</v>
      </c>
      <c r="D25" s="135">
        <f t="shared" si="0"/>
        <v>994.51951200000008</v>
      </c>
      <c r="E25" s="148"/>
      <c r="F25" s="149">
        <v>3163225.41</v>
      </c>
      <c r="G25" s="149">
        <f t="shared" si="1"/>
        <v>994518.0689040001</v>
      </c>
      <c r="J25" s="114"/>
      <c r="K25" s="114"/>
      <c r="L25" s="114"/>
    </row>
    <row r="26" spans="1:12" ht="45">
      <c r="A26" s="126" t="s">
        <v>91</v>
      </c>
      <c r="B26" s="118" t="s">
        <v>120</v>
      </c>
      <c r="C26" s="132">
        <v>6752.43</v>
      </c>
      <c r="D26" s="135">
        <f>C26*31.44/100</f>
        <v>2122.963992</v>
      </c>
      <c r="E26" s="148" t="s">
        <v>175</v>
      </c>
      <c r="F26" s="149">
        <v>4108929.12</v>
      </c>
      <c r="G26" s="149">
        <v>1291847.32</v>
      </c>
      <c r="J26" s="114"/>
      <c r="K26" s="114"/>
      <c r="L26" s="114"/>
    </row>
    <row r="27" spans="1:12">
      <c r="A27" s="126" t="s">
        <v>228</v>
      </c>
      <c r="B27" s="118" t="s">
        <v>264</v>
      </c>
      <c r="C27" s="132">
        <v>4814.93</v>
      </c>
      <c r="D27" s="135">
        <f>C27*31.44/100</f>
        <v>1513.8139920000001</v>
      </c>
      <c r="E27" s="148"/>
      <c r="F27" s="149">
        <v>4814933.68</v>
      </c>
      <c r="G27" s="149"/>
      <c r="J27" s="114"/>
      <c r="K27" s="114"/>
      <c r="L27" s="114"/>
    </row>
    <row r="28" spans="1:12">
      <c r="A28" s="126" t="s">
        <v>229</v>
      </c>
      <c r="B28" s="118" t="s">
        <v>265</v>
      </c>
      <c r="C28" s="132">
        <v>982.21</v>
      </c>
      <c r="D28" s="135">
        <f>C28*31.44/100</f>
        <v>308.80682400000001</v>
      </c>
      <c r="E28" s="148"/>
      <c r="F28" s="149">
        <v>982206.27</v>
      </c>
      <c r="G28" s="149"/>
      <c r="J28" s="114"/>
      <c r="K28" s="114"/>
      <c r="L28" s="114"/>
    </row>
    <row r="29" spans="1:12">
      <c r="A29" s="126" t="s">
        <v>230</v>
      </c>
      <c r="B29" s="118" t="s">
        <v>266</v>
      </c>
      <c r="C29" s="132">
        <v>1073.6600000000001</v>
      </c>
      <c r="D29" s="135">
        <f>C29*31.44/100</f>
        <v>337.55870400000009</v>
      </c>
      <c r="E29" s="148"/>
      <c r="F29" s="149">
        <v>1073664.6399999999</v>
      </c>
      <c r="G29" s="149"/>
      <c r="J29" s="114"/>
      <c r="K29" s="114"/>
      <c r="L29" s="114"/>
    </row>
    <row r="30" spans="1:12" ht="45">
      <c r="A30" s="126" t="s">
        <v>92</v>
      </c>
      <c r="B30" s="118" t="s">
        <v>178</v>
      </c>
      <c r="C30" s="133">
        <v>18.350000000000001</v>
      </c>
      <c r="D30" s="135">
        <v>5.77</v>
      </c>
      <c r="E30" s="148" t="s">
        <v>175</v>
      </c>
      <c r="F30" s="149">
        <v>18354.57</v>
      </c>
      <c r="G30" s="149">
        <v>5770.68</v>
      </c>
    </row>
    <row r="31" spans="1:12" ht="30">
      <c r="A31" s="126" t="s">
        <v>234</v>
      </c>
      <c r="B31" s="70" t="s">
        <v>231</v>
      </c>
      <c r="C31" s="133"/>
      <c r="D31" s="135"/>
      <c r="E31" s="148"/>
      <c r="F31" s="149">
        <v>6203.61</v>
      </c>
      <c r="G31" s="149"/>
    </row>
    <row r="32" spans="1:12" ht="30">
      <c r="A32" s="126" t="s">
        <v>235</v>
      </c>
      <c r="B32" s="70" t="s">
        <v>232</v>
      </c>
      <c r="C32" s="133"/>
      <c r="D32" s="135"/>
      <c r="E32" s="148"/>
      <c r="F32" s="149">
        <v>4356.03</v>
      </c>
      <c r="G32" s="149"/>
    </row>
    <row r="33" spans="1:7" ht="30">
      <c r="A33" s="126" t="s">
        <v>236</v>
      </c>
      <c r="B33" s="70" t="s">
        <v>233</v>
      </c>
      <c r="C33" s="133"/>
      <c r="D33" s="135"/>
      <c r="E33" s="148"/>
      <c r="F33" s="149">
        <v>7794.93</v>
      </c>
      <c r="G33" s="149"/>
    </row>
    <row r="34" spans="1:7" ht="45">
      <c r="A34" s="126" t="s">
        <v>93</v>
      </c>
      <c r="B34" s="118" t="s">
        <v>121</v>
      </c>
      <c r="C34" s="134">
        <v>21.597999999999999</v>
      </c>
      <c r="D34" s="135">
        <f>C34*31.44/100</f>
        <v>6.7904111999999994</v>
      </c>
      <c r="E34" s="148" t="s">
        <v>175</v>
      </c>
      <c r="F34" s="149">
        <v>21198.31</v>
      </c>
      <c r="G34" s="149">
        <v>6664.75</v>
      </c>
    </row>
    <row r="35" spans="1:7">
      <c r="A35" s="126" t="s">
        <v>150</v>
      </c>
      <c r="B35" s="118" t="s">
        <v>267</v>
      </c>
      <c r="C35" s="133"/>
      <c r="D35" s="135"/>
      <c r="E35" s="148"/>
      <c r="F35" s="149">
        <v>15000</v>
      </c>
      <c r="G35" s="149"/>
    </row>
    <row r="36" spans="1:7">
      <c r="A36" s="126" t="s">
        <v>153</v>
      </c>
      <c r="B36" s="118" t="s">
        <v>244</v>
      </c>
      <c r="C36" s="133"/>
      <c r="D36" s="135"/>
      <c r="E36" s="148"/>
      <c r="F36" s="149"/>
      <c r="G36" s="149"/>
    </row>
    <row r="37" spans="1:7">
      <c r="A37" s="126" t="s">
        <v>243</v>
      </c>
      <c r="B37" s="118" t="s">
        <v>245</v>
      </c>
      <c r="C37" s="133"/>
      <c r="D37" s="135"/>
      <c r="E37" s="148"/>
      <c r="F37" s="149"/>
      <c r="G37" s="149"/>
    </row>
    <row r="38" spans="1:7" ht="45">
      <c r="A38" s="126" t="s">
        <v>94</v>
      </c>
      <c r="B38" s="70" t="s">
        <v>122</v>
      </c>
      <c r="C38" s="133">
        <f>C39+C40+C41+C42+C43+C44+C45</f>
        <v>1527.89</v>
      </c>
      <c r="D38" s="135">
        <f>C38*31.44/100</f>
        <v>480.36861600000003</v>
      </c>
      <c r="E38" s="148" t="s">
        <v>175</v>
      </c>
      <c r="F38" s="149">
        <f>F39+F40+F41+F42+F43+F44+F45</f>
        <v>1527891.6500000001</v>
      </c>
      <c r="G38" s="149">
        <v>354839.96</v>
      </c>
    </row>
    <row r="39" spans="1:7">
      <c r="A39" s="126" t="s">
        <v>156</v>
      </c>
      <c r="B39" s="70" t="s">
        <v>200</v>
      </c>
      <c r="C39" s="133">
        <v>338.85</v>
      </c>
      <c r="D39" s="135">
        <f t="shared" ref="D39:D45" si="2">C39*31.44/100</f>
        <v>106.53444000000002</v>
      </c>
      <c r="E39" s="148"/>
      <c r="F39" s="149">
        <v>338848.41</v>
      </c>
      <c r="G39" s="149">
        <f t="shared" ref="G39:G45" si="3">F39*31.44/100</f>
        <v>106533.94010399999</v>
      </c>
    </row>
    <row r="40" spans="1:7">
      <c r="A40" s="126" t="s">
        <v>157</v>
      </c>
      <c r="B40" s="70" t="s">
        <v>201</v>
      </c>
      <c r="C40" s="133">
        <v>5.85</v>
      </c>
      <c r="D40" s="135">
        <f t="shared" si="2"/>
        <v>1.83924</v>
      </c>
      <c r="E40" s="148"/>
      <c r="F40" s="149">
        <v>5847.45</v>
      </c>
      <c r="G40" s="149">
        <f t="shared" si="3"/>
        <v>1838.4382800000001</v>
      </c>
    </row>
    <row r="41" spans="1:7">
      <c r="A41" s="126" t="s">
        <v>158</v>
      </c>
      <c r="B41" s="70" t="s">
        <v>202</v>
      </c>
      <c r="C41" s="134">
        <v>18.533000000000001</v>
      </c>
      <c r="D41" s="135">
        <f t="shared" si="2"/>
        <v>5.826775200000001</v>
      </c>
      <c r="E41" s="148"/>
      <c r="F41" s="149">
        <v>18533.77</v>
      </c>
      <c r="G41" s="149">
        <f t="shared" si="3"/>
        <v>5827.017288</v>
      </c>
    </row>
    <row r="42" spans="1:7">
      <c r="A42" s="126" t="s">
        <v>159</v>
      </c>
      <c r="B42" s="70" t="s">
        <v>203</v>
      </c>
      <c r="C42" s="134">
        <v>101.694</v>
      </c>
      <c r="D42" s="135">
        <f t="shared" si="2"/>
        <v>31.9725936</v>
      </c>
      <c r="E42" s="148"/>
      <c r="F42" s="149">
        <v>101694.96</v>
      </c>
      <c r="G42" s="149">
        <f t="shared" si="3"/>
        <v>31972.895424000002</v>
      </c>
    </row>
    <row r="43" spans="1:7">
      <c r="A43" s="126" t="s">
        <v>197</v>
      </c>
      <c r="B43" s="70" t="s">
        <v>204</v>
      </c>
      <c r="C43" s="133">
        <v>546</v>
      </c>
      <c r="D43" s="135">
        <f t="shared" si="2"/>
        <v>171.66240000000002</v>
      </c>
      <c r="E43" s="148"/>
      <c r="F43" s="149">
        <v>546000</v>
      </c>
      <c r="G43" s="149">
        <f t="shared" si="3"/>
        <v>171662.4</v>
      </c>
    </row>
    <row r="44" spans="1:7">
      <c r="A44" s="126" t="s">
        <v>198</v>
      </c>
      <c r="B44" s="70" t="s">
        <v>205</v>
      </c>
      <c r="C44" s="134">
        <v>336.44299999999998</v>
      </c>
      <c r="D44" s="135">
        <f t="shared" si="2"/>
        <v>105.77767920000001</v>
      </c>
      <c r="E44" s="148"/>
      <c r="F44" s="149">
        <v>336443.58</v>
      </c>
      <c r="G44" s="149">
        <f t="shared" si="3"/>
        <v>105777.861552</v>
      </c>
    </row>
    <row r="45" spans="1:7">
      <c r="A45" s="126" t="s">
        <v>199</v>
      </c>
      <c r="B45" s="70" t="s">
        <v>206</v>
      </c>
      <c r="C45" s="133">
        <v>180.52</v>
      </c>
      <c r="D45" s="135">
        <f t="shared" si="2"/>
        <v>56.755488000000007</v>
      </c>
      <c r="E45" s="148"/>
      <c r="F45" s="149">
        <v>180523.48</v>
      </c>
      <c r="G45" s="149">
        <f t="shared" si="3"/>
        <v>56756.582112000004</v>
      </c>
    </row>
    <row r="46" spans="1:7" ht="44.25" customHeight="1">
      <c r="A46" s="126" t="s">
        <v>95</v>
      </c>
      <c r="B46" s="70" t="s">
        <v>123</v>
      </c>
      <c r="C46" s="133">
        <v>63.09</v>
      </c>
      <c r="D46" s="135">
        <f>C46*31.44/100</f>
        <v>19.835496000000003</v>
      </c>
      <c r="E46" s="148" t="s">
        <v>175</v>
      </c>
      <c r="F46" s="149">
        <v>55674.11</v>
      </c>
      <c r="G46" s="149">
        <v>17503.939999999999</v>
      </c>
    </row>
    <row r="47" spans="1:7" ht="44.25" customHeight="1">
      <c r="A47" s="126" t="s">
        <v>246</v>
      </c>
      <c r="B47" s="70" t="s">
        <v>292</v>
      </c>
      <c r="C47" s="133">
        <v>29.66</v>
      </c>
      <c r="D47" s="135">
        <f>C47*31.44/100</f>
        <v>9.3251039999999996</v>
      </c>
      <c r="E47" s="148"/>
      <c r="F47" s="149">
        <v>29664</v>
      </c>
      <c r="G47" s="149">
        <f>F47*31.44/100</f>
        <v>9326.3616000000002</v>
      </c>
    </row>
    <row r="48" spans="1:7" ht="44.25" customHeight="1">
      <c r="A48" s="126" t="s">
        <v>247</v>
      </c>
      <c r="B48" s="70" t="s">
        <v>248</v>
      </c>
      <c r="C48" s="133"/>
      <c r="D48" s="135"/>
      <c r="E48" s="148"/>
      <c r="F48" s="149"/>
      <c r="G48" s="149"/>
    </row>
    <row r="49" spans="1:12" ht="45">
      <c r="A49" s="126" t="s">
        <v>96</v>
      </c>
      <c r="B49" s="70" t="s">
        <v>124</v>
      </c>
      <c r="C49" s="133">
        <v>84.37</v>
      </c>
      <c r="D49" s="135">
        <f>C49*31.44/100</f>
        <v>26.525928000000004</v>
      </c>
      <c r="E49" s="148" t="s">
        <v>175</v>
      </c>
      <c r="F49" s="149">
        <v>80937.14</v>
      </c>
      <c r="G49" s="149">
        <v>25446.639999999999</v>
      </c>
    </row>
    <row r="50" spans="1:12" ht="45">
      <c r="A50" s="126" t="s">
        <v>97</v>
      </c>
      <c r="B50" s="70" t="s">
        <v>125</v>
      </c>
      <c r="C50" s="133">
        <v>246.96</v>
      </c>
      <c r="D50" s="134">
        <f>C50*31.44/100</f>
        <v>77.644224000000008</v>
      </c>
      <c r="E50" s="152" t="s">
        <v>175</v>
      </c>
      <c r="F50" s="149">
        <v>202264.98</v>
      </c>
      <c r="G50" s="149">
        <v>63592.11</v>
      </c>
      <c r="J50" s="114"/>
      <c r="K50" s="114"/>
      <c r="L50" s="114"/>
    </row>
    <row r="51" spans="1:12">
      <c r="A51" s="126"/>
      <c r="B51" s="70" t="s">
        <v>303</v>
      </c>
      <c r="C51" s="133"/>
      <c r="D51" s="134"/>
      <c r="E51" s="152"/>
      <c r="F51" s="149">
        <v>75158.28</v>
      </c>
      <c r="G51" s="149"/>
      <c r="J51" s="114"/>
      <c r="K51" s="114"/>
      <c r="L51" s="114"/>
    </row>
    <row r="52" spans="1:12">
      <c r="A52" s="126"/>
      <c r="B52" s="70" t="s">
        <v>304</v>
      </c>
      <c r="C52" s="133"/>
      <c r="D52" s="134"/>
      <c r="E52" s="152"/>
      <c r="F52" s="149">
        <v>47102.23</v>
      </c>
      <c r="G52" s="149"/>
      <c r="J52" s="114"/>
      <c r="K52" s="114"/>
      <c r="L52" s="114"/>
    </row>
    <row r="53" spans="1:12">
      <c r="A53" s="126"/>
      <c r="B53" s="70" t="s">
        <v>305</v>
      </c>
      <c r="C53" s="133"/>
      <c r="D53" s="134"/>
      <c r="E53" s="152"/>
      <c r="F53" s="149">
        <v>124697.03</v>
      </c>
      <c r="G53" s="149"/>
      <c r="J53" s="114"/>
      <c r="K53" s="114"/>
      <c r="L53" s="114"/>
    </row>
    <row r="54" spans="1:12" ht="45">
      <c r="A54" s="126" t="s">
        <v>98</v>
      </c>
      <c r="B54" s="70" t="s">
        <v>126</v>
      </c>
      <c r="C54" s="133">
        <f>C55+C56</f>
        <v>148</v>
      </c>
      <c r="D54" s="134">
        <f>C54*31.44/100</f>
        <v>46.531199999999998</v>
      </c>
      <c r="E54" s="148" t="s">
        <v>175</v>
      </c>
      <c r="F54" s="149">
        <f>F55+F56</f>
        <v>148000</v>
      </c>
      <c r="G54" s="149">
        <f>F54*31.44/100</f>
        <v>46531.199999999997</v>
      </c>
    </row>
    <row r="55" spans="1:12">
      <c r="A55" s="126" t="s">
        <v>161</v>
      </c>
      <c r="B55" s="70" t="s">
        <v>294</v>
      </c>
      <c r="C55" s="133">
        <v>108</v>
      </c>
      <c r="D55" s="134">
        <f>C55*31.44/100</f>
        <v>33.955199999999998</v>
      </c>
      <c r="E55" s="148"/>
      <c r="F55" s="149">
        <v>108000</v>
      </c>
      <c r="G55" s="149">
        <f>F55*31.44/100</f>
        <v>33955.199999999997</v>
      </c>
    </row>
    <row r="56" spans="1:12" ht="30">
      <c r="A56" s="126" t="s">
        <v>293</v>
      </c>
      <c r="B56" s="70" t="s">
        <v>295</v>
      </c>
      <c r="C56" s="133">
        <v>40</v>
      </c>
      <c r="D56" s="134">
        <f>C56*31.44/100</f>
        <v>12.576000000000001</v>
      </c>
      <c r="E56" s="148"/>
      <c r="F56" s="149">
        <v>40000</v>
      </c>
      <c r="G56" s="149">
        <f>F56*31.44/100</f>
        <v>12576</v>
      </c>
    </row>
    <row r="57" spans="1:12" ht="45">
      <c r="A57" s="126" t="s">
        <v>99</v>
      </c>
      <c r="B57" s="70" t="s">
        <v>127</v>
      </c>
      <c r="C57" s="133">
        <v>220</v>
      </c>
      <c r="D57" s="134">
        <v>69.17</v>
      </c>
      <c r="E57" s="152" t="s">
        <v>175</v>
      </c>
      <c r="F57" s="149">
        <v>220000</v>
      </c>
      <c r="G57" s="149">
        <v>69168</v>
      </c>
    </row>
    <row r="58" spans="1:12">
      <c r="A58" s="126" t="s">
        <v>210</v>
      </c>
      <c r="B58" s="70" t="s">
        <v>212</v>
      </c>
      <c r="C58" s="133">
        <v>220</v>
      </c>
      <c r="D58" s="134">
        <f>C58*31.44/100</f>
        <v>69.168000000000006</v>
      </c>
      <c r="E58" s="152"/>
      <c r="F58" s="149">
        <v>220000</v>
      </c>
      <c r="G58" s="149">
        <f>F58*31.44/100</f>
        <v>69168</v>
      </c>
    </row>
    <row r="59" spans="1:12">
      <c r="A59" s="126" t="s">
        <v>211</v>
      </c>
      <c r="B59" s="70" t="s">
        <v>213</v>
      </c>
      <c r="C59" s="133"/>
      <c r="D59" s="134"/>
      <c r="E59" s="152"/>
      <c r="F59" s="149"/>
      <c r="G59" s="149"/>
    </row>
    <row r="60" spans="1:12" ht="45">
      <c r="A60" s="126" t="s">
        <v>162</v>
      </c>
      <c r="B60" s="70" t="s">
        <v>128</v>
      </c>
      <c r="C60" s="133">
        <v>78.959999999999994</v>
      </c>
      <c r="D60" s="134">
        <f>C60*31.44/100</f>
        <v>24.825023999999999</v>
      </c>
      <c r="E60" s="148" t="s">
        <v>175</v>
      </c>
      <c r="F60" s="149">
        <v>78964</v>
      </c>
      <c r="G60" s="149">
        <f>F60*31.44/100</f>
        <v>24826.281600000002</v>
      </c>
    </row>
    <row r="61" spans="1:12">
      <c r="A61" s="126" t="s">
        <v>214</v>
      </c>
      <c r="B61" s="70" t="s">
        <v>215</v>
      </c>
      <c r="C61" s="133"/>
      <c r="D61" s="134"/>
      <c r="E61" s="148"/>
      <c r="F61" s="149"/>
      <c r="G61" s="149"/>
    </row>
    <row r="62" spans="1:12" ht="40.5" customHeight="1">
      <c r="A62" s="126" t="s">
        <v>163</v>
      </c>
      <c r="B62" s="70" t="s">
        <v>129</v>
      </c>
      <c r="C62" s="133">
        <v>100.81</v>
      </c>
      <c r="D62" s="134">
        <f>C62*31.44/100</f>
        <v>31.694664000000003</v>
      </c>
      <c r="E62" s="148" t="s">
        <v>176</v>
      </c>
      <c r="F62" s="149">
        <f>SUM(F63:F77)</f>
        <v>100810.03</v>
      </c>
      <c r="G62" s="149">
        <f>SUM(G63:G77)</f>
        <v>31694.673432</v>
      </c>
    </row>
    <row r="63" spans="1:12" ht="40.5" customHeight="1">
      <c r="A63" s="126" t="s">
        <v>249</v>
      </c>
      <c r="B63" s="70" t="s">
        <v>277</v>
      </c>
      <c r="C63" s="133">
        <v>0.74</v>
      </c>
      <c r="D63" s="134">
        <f>C63*31.44/100</f>
        <v>0.232656</v>
      </c>
      <c r="E63" s="148"/>
      <c r="F63" s="149">
        <v>737.35</v>
      </c>
      <c r="G63" s="149">
        <f>F63*31.44/100</f>
        <v>231.82284000000004</v>
      </c>
    </row>
    <row r="64" spans="1:12" ht="40.5" customHeight="1">
      <c r="A64" s="126" t="s">
        <v>250</v>
      </c>
      <c r="B64" s="70" t="s">
        <v>278</v>
      </c>
      <c r="C64" s="133">
        <v>1.35</v>
      </c>
      <c r="D64" s="134">
        <f>C64*31.44/100</f>
        <v>0.42444000000000004</v>
      </c>
      <c r="E64" s="148"/>
      <c r="F64" s="149">
        <v>1351.77</v>
      </c>
      <c r="G64" s="149">
        <f>F64*31.44/100</f>
        <v>424.996488</v>
      </c>
    </row>
    <row r="65" spans="1:7" ht="40.5" customHeight="1">
      <c r="A65" s="126" t="s">
        <v>251</v>
      </c>
      <c r="B65" s="70" t="s">
        <v>279</v>
      </c>
      <c r="C65" s="133">
        <v>1.45</v>
      </c>
      <c r="D65" s="134">
        <f>C65*31.44/100</f>
        <v>0.45588000000000001</v>
      </c>
      <c r="E65" s="148"/>
      <c r="F65" s="149">
        <v>1448.37</v>
      </c>
      <c r="G65" s="149">
        <f>F65*31.44/100</f>
        <v>455.36752799999999</v>
      </c>
    </row>
    <row r="66" spans="1:7" ht="40.5" customHeight="1">
      <c r="A66" s="126" t="s">
        <v>252</v>
      </c>
      <c r="B66" s="70" t="s">
        <v>280</v>
      </c>
      <c r="C66" s="133">
        <v>2.95</v>
      </c>
      <c r="D66" s="134">
        <f t="shared" ref="D66:D77" si="4">C66*31.44/100</f>
        <v>0.92748000000000008</v>
      </c>
      <c r="E66" s="148"/>
      <c r="F66" s="149">
        <v>2949.37</v>
      </c>
      <c r="G66" s="149">
        <f t="shared" ref="G66:G77" si="5">F66*31.44/100</f>
        <v>927.28192799999999</v>
      </c>
    </row>
    <row r="67" spans="1:7" ht="40.5" customHeight="1">
      <c r="A67" s="126" t="s">
        <v>253</v>
      </c>
      <c r="B67" s="70" t="s">
        <v>281</v>
      </c>
      <c r="C67" s="133">
        <v>7.92</v>
      </c>
      <c r="D67" s="134">
        <f t="shared" si="4"/>
        <v>2.4900480000000003</v>
      </c>
      <c r="E67" s="148"/>
      <c r="F67" s="149">
        <v>7916.7</v>
      </c>
      <c r="G67" s="149">
        <f t="shared" si="5"/>
        <v>2489.0104799999999</v>
      </c>
    </row>
    <row r="68" spans="1:7" ht="40.5" customHeight="1">
      <c r="A68" s="126" t="s">
        <v>254</v>
      </c>
      <c r="B68" s="70" t="s">
        <v>282</v>
      </c>
      <c r="C68" s="133">
        <v>7.92</v>
      </c>
      <c r="D68" s="134">
        <f t="shared" si="4"/>
        <v>2.4900480000000003</v>
      </c>
      <c r="E68" s="148"/>
      <c r="F68" s="149">
        <v>7916.7</v>
      </c>
      <c r="G68" s="149">
        <f t="shared" si="5"/>
        <v>2489.0104799999999</v>
      </c>
    </row>
    <row r="69" spans="1:7" ht="40.5" customHeight="1">
      <c r="A69" s="126" t="s">
        <v>268</v>
      </c>
      <c r="B69" s="70" t="s">
        <v>283</v>
      </c>
      <c r="C69" s="133">
        <v>7.92</v>
      </c>
      <c r="D69" s="134">
        <f t="shared" si="4"/>
        <v>2.4900480000000003</v>
      </c>
      <c r="E69" s="148"/>
      <c r="F69" s="149">
        <v>7916.7</v>
      </c>
      <c r="G69" s="149">
        <f t="shared" si="5"/>
        <v>2489.0104799999999</v>
      </c>
    </row>
    <row r="70" spans="1:7" ht="40.5" customHeight="1">
      <c r="A70" s="126" t="s">
        <v>269</v>
      </c>
      <c r="B70" s="70" t="s">
        <v>284</v>
      </c>
      <c r="C70" s="133">
        <v>9.7899999999999991</v>
      </c>
      <c r="D70" s="134">
        <f t="shared" si="4"/>
        <v>3.077976</v>
      </c>
      <c r="E70" s="148"/>
      <c r="F70" s="149">
        <v>9799.7800000000007</v>
      </c>
      <c r="G70" s="149">
        <f t="shared" si="5"/>
        <v>3081.0508320000004</v>
      </c>
    </row>
    <row r="71" spans="1:7" ht="40.5" customHeight="1">
      <c r="A71" s="126" t="s">
        <v>270</v>
      </c>
      <c r="B71" s="70" t="s">
        <v>285</v>
      </c>
      <c r="C71" s="133">
        <v>6.54</v>
      </c>
      <c r="D71" s="134">
        <f t="shared" si="4"/>
        <v>2.0561760000000002</v>
      </c>
      <c r="E71" s="148"/>
      <c r="F71" s="149">
        <v>6537.96</v>
      </c>
      <c r="G71" s="149">
        <f t="shared" si="5"/>
        <v>2055.5346240000003</v>
      </c>
    </row>
    <row r="72" spans="1:7" ht="40.5" customHeight="1">
      <c r="A72" s="126" t="s">
        <v>271</v>
      </c>
      <c r="B72" s="70" t="s">
        <v>286</v>
      </c>
      <c r="C72" s="133">
        <v>13.96</v>
      </c>
      <c r="D72" s="134">
        <f t="shared" si="4"/>
        <v>4.3890240000000009</v>
      </c>
      <c r="E72" s="148"/>
      <c r="F72" s="149">
        <v>13958.3</v>
      </c>
      <c r="G72" s="149">
        <f t="shared" si="5"/>
        <v>4388.4895200000001</v>
      </c>
    </row>
    <row r="73" spans="1:7" ht="40.5" customHeight="1">
      <c r="A73" s="126" t="s">
        <v>272</v>
      </c>
      <c r="B73" s="70" t="s">
        <v>287</v>
      </c>
      <c r="C73" s="133">
        <v>13.96</v>
      </c>
      <c r="D73" s="134">
        <f t="shared" si="4"/>
        <v>4.3890240000000009</v>
      </c>
      <c r="E73" s="148"/>
      <c r="F73" s="149">
        <v>13958.3</v>
      </c>
      <c r="G73" s="149">
        <f t="shared" si="5"/>
        <v>4388.4895200000001</v>
      </c>
    </row>
    <row r="74" spans="1:7" ht="40.5" customHeight="1">
      <c r="A74" s="126" t="s">
        <v>273</v>
      </c>
      <c r="B74" s="70" t="s">
        <v>288</v>
      </c>
      <c r="C74" s="133">
        <v>5.4</v>
      </c>
      <c r="D74" s="134">
        <f t="shared" si="4"/>
        <v>1.6977600000000002</v>
      </c>
      <c r="E74" s="148"/>
      <c r="F74" s="149">
        <v>5403.3</v>
      </c>
      <c r="G74" s="149">
        <f t="shared" si="5"/>
        <v>1698.7975200000001</v>
      </c>
    </row>
    <row r="75" spans="1:7" ht="40.5" customHeight="1">
      <c r="A75" s="126" t="s">
        <v>274</v>
      </c>
      <c r="B75" s="70" t="s">
        <v>289</v>
      </c>
      <c r="C75" s="133">
        <v>3.82</v>
      </c>
      <c r="D75" s="134">
        <f t="shared" si="4"/>
        <v>1.2010080000000001</v>
      </c>
      <c r="E75" s="148"/>
      <c r="F75" s="149">
        <v>3820.95</v>
      </c>
      <c r="G75" s="149">
        <f t="shared" si="5"/>
        <v>1201.3066800000001</v>
      </c>
    </row>
    <row r="76" spans="1:7" ht="40.5" customHeight="1">
      <c r="A76" s="126" t="s">
        <v>275</v>
      </c>
      <c r="B76" s="70" t="s">
        <v>290</v>
      </c>
      <c r="C76" s="133">
        <v>7.29</v>
      </c>
      <c r="D76" s="134">
        <f t="shared" si="4"/>
        <v>2.291976</v>
      </c>
      <c r="E76" s="148"/>
      <c r="F76" s="149">
        <v>7294.5</v>
      </c>
      <c r="G76" s="149">
        <f t="shared" si="5"/>
        <v>2293.3908000000001</v>
      </c>
    </row>
    <row r="77" spans="1:7" ht="40.5" customHeight="1">
      <c r="A77" s="126" t="s">
        <v>276</v>
      </c>
      <c r="B77" s="70" t="s">
        <v>291</v>
      </c>
      <c r="C77" s="133">
        <v>9.7899999999999991</v>
      </c>
      <c r="D77" s="134">
        <f t="shared" si="4"/>
        <v>3.077976</v>
      </c>
      <c r="E77" s="148"/>
      <c r="F77" s="149">
        <v>9799.98</v>
      </c>
      <c r="G77" s="149">
        <f t="shared" si="5"/>
        <v>3081.1137119999999</v>
      </c>
    </row>
    <row r="78" spans="1:7" ht="45">
      <c r="A78" s="126" t="s">
        <v>191</v>
      </c>
      <c r="B78" s="70" t="s">
        <v>169</v>
      </c>
      <c r="C78" s="137">
        <v>70.209999999999994</v>
      </c>
      <c r="D78" s="135">
        <v>22.07</v>
      </c>
      <c r="E78" s="148" t="s">
        <v>175</v>
      </c>
      <c r="F78" s="149">
        <v>70210</v>
      </c>
      <c r="G78" s="149">
        <v>22074.02</v>
      </c>
    </row>
    <row r="79" spans="1:7" ht="30">
      <c r="A79" s="126" t="s">
        <v>219</v>
      </c>
      <c r="B79" s="70" t="s">
        <v>216</v>
      </c>
      <c r="C79" s="137">
        <v>52</v>
      </c>
      <c r="D79" s="135">
        <f>C79*31.44/100</f>
        <v>16.348800000000001</v>
      </c>
      <c r="E79" s="148"/>
      <c r="F79" s="149">
        <v>52000</v>
      </c>
      <c r="G79" s="149">
        <f>F79*31.44/100</f>
        <v>16348.8</v>
      </c>
    </row>
    <row r="80" spans="1:7">
      <c r="A80" s="126" t="s">
        <v>220</v>
      </c>
      <c r="B80" s="70" t="s">
        <v>218</v>
      </c>
      <c r="C80" s="137">
        <v>12</v>
      </c>
      <c r="D80" s="135">
        <f>C80*31.44/100</f>
        <v>3.7728000000000002</v>
      </c>
      <c r="E80" s="148"/>
      <c r="F80" s="149">
        <v>12000</v>
      </c>
      <c r="G80" s="149">
        <f t="shared" ref="G80:G81" si="6">F80*31.44/100</f>
        <v>3772.8</v>
      </c>
    </row>
    <row r="81" spans="1:12">
      <c r="A81" s="126" t="s">
        <v>221</v>
      </c>
      <c r="B81" s="70" t="s">
        <v>217</v>
      </c>
      <c r="C81" s="137">
        <v>6.21</v>
      </c>
      <c r="D81" s="135">
        <f>C81*31.44/100</f>
        <v>1.9524239999999999</v>
      </c>
      <c r="E81" s="148"/>
      <c r="F81" s="149">
        <v>6210</v>
      </c>
      <c r="G81" s="149">
        <f t="shared" si="6"/>
        <v>1952.424</v>
      </c>
    </row>
    <row r="82" spans="1:12" ht="30">
      <c r="A82" s="126" t="s">
        <v>192</v>
      </c>
      <c r="B82" s="70" t="s">
        <v>130</v>
      </c>
      <c r="C82" s="133">
        <v>701.96</v>
      </c>
      <c r="D82" s="135">
        <v>666.08</v>
      </c>
      <c r="E82" s="148" t="s">
        <v>174</v>
      </c>
      <c r="F82" s="149">
        <v>701964</v>
      </c>
      <c r="G82" s="149">
        <v>666082.26</v>
      </c>
    </row>
    <row r="83" spans="1:12">
      <c r="A83" s="126" t="s">
        <v>255</v>
      </c>
      <c r="B83" s="70" t="s">
        <v>257</v>
      </c>
      <c r="C83" s="133">
        <v>701.96</v>
      </c>
      <c r="D83" s="135">
        <v>666.08</v>
      </c>
      <c r="E83" s="148"/>
      <c r="F83" s="149">
        <v>701964</v>
      </c>
      <c r="G83" s="149">
        <v>666082.26</v>
      </c>
    </row>
    <row r="84" spans="1:12">
      <c r="A84" s="126" t="s">
        <v>256</v>
      </c>
      <c r="B84" s="70" t="s">
        <v>258</v>
      </c>
      <c r="C84" s="133"/>
      <c r="D84" s="135"/>
      <c r="E84" s="148"/>
      <c r="F84" s="149"/>
      <c r="G84" s="149"/>
    </row>
    <row r="85" spans="1:12" ht="45">
      <c r="A85" s="126" t="s">
        <v>193</v>
      </c>
      <c r="B85" s="70" t="s">
        <v>207</v>
      </c>
      <c r="C85" s="133">
        <v>121.61</v>
      </c>
      <c r="D85" s="135">
        <f>C85*31.44/100</f>
        <v>38.234183999999999</v>
      </c>
      <c r="E85" s="148" t="s">
        <v>175</v>
      </c>
      <c r="F85" s="149">
        <v>121610.18</v>
      </c>
      <c r="G85" s="149">
        <f>F85*31.44/100</f>
        <v>38234.240592000002</v>
      </c>
    </row>
    <row r="86" spans="1:12">
      <c r="A86" s="126" t="s">
        <v>208</v>
      </c>
      <c r="B86" s="70" t="s">
        <v>209</v>
      </c>
      <c r="C86" s="133"/>
      <c r="D86" s="135"/>
      <c r="E86" s="148"/>
      <c r="F86" s="149"/>
      <c r="G86" s="149"/>
    </row>
    <row r="87" spans="1:12" ht="45">
      <c r="A87" s="126" t="s">
        <v>194</v>
      </c>
      <c r="B87" s="70" t="s">
        <v>179</v>
      </c>
      <c r="C87" s="133">
        <v>74.150000000000006</v>
      </c>
      <c r="D87" s="135">
        <f>C87*31.44/100</f>
        <v>23.312760000000004</v>
      </c>
      <c r="E87" s="148" t="s">
        <v>175</v>
      </c>
      <c r="F87" s="149">
        <v>55573.79</v>
      </c>
      <c r="G87" s="149">
        <f>F87*31.44/100</f>
        <v>17472.399576</v>
      </c>
    </row>
    <row r="88" spans="1:12" ht="45">
      <c r="A88" s="126" t="s">
        <v>195</v>
      </c>
      <c r="B88" s="70" t="s">
        <v>131</v>
      </c>
      <c r="C88" s="133">
        <v>101.4</v>
      </c>
      <c r="D88" s="135">
        <f>C88*31.44/100</f>
        <v>31.880160000000004</v>
      </c>
      <c r="E88" s="148" t="s">
        <v>175</v>
      </c>
      <c r="F88" s="149">
        <v>101400</v>
      </c>
      <c r="G88" s="149">
        <f>F88*31.44/100</f>
        <v>31880.16</v>
      </c>
    </row>
    <row r="89" spans="1:12" ht="45">
      <c r="A89" s="127" t="s">
        <v>196</v>
      </c>
      <c r="B89" s="117" t="s">
        <v>110</v>
      </c>
      <c r="C89" s="138">
        <v>222.92</v>
      </c>
      <c r="D89" s="139">
        <f>C89*1.18</f>
        <v>263.04559999999998</v>
      </c>
      <c r="E89" s="157" t="s">
        <v>175</v>
      </c>
      <c r="F89" s="158">
        <v>189720.43</v>
      </c>
      <c r="G89" s="149">
        <v>59648.1</v>
      </c>
    </row>
    <row r="90" spans="1:12" ht="30" customHeight="1">
      <c r="A90" s="159" t="s">
        <v>100</v>
      </c>
      <c r="B90" s="160" t="s">
        <v>132</v>
      </c>
      <c r="C90" s="136">
        <f>C3+C21</f>
        <v>45734.987999999998</v>
      </c>
      <c r="D90" s="136">
        <f>D3+D21</f>
        <v>14040.987619199999</v>
      </c>
      <c r="E90" s="155" t="s">
        <v>180</v>
      </c>
      <c r="F90" s="161">
        <f>F3+F21</f>
        <v>70422593.839999989</v>
      </c>
      <c r="G90" s="161">
        <f>G3+G21</f>
        <v>19578159.554096118</v>
      </c>
      <c r="L90" s="114"/>
    </row>
    <row r="91" spans="1:12" ht="12.75" customHeight="1">
      <c r="A91" s="66"/>
      <c r="B91" s="113"/>
      <c r="C91" s="113"/>
      <c r="D91" s="113"/>
      <c r="L91" s="114"/>
    </row>
    <row r="92" spans="1:12" ht="31.5" customHeight="1">
      <c r="A92" s="176" t="s">
        <v>181</v>
      </c>
      <c r="B92" s="176"/>
      <c r="C92" s="176"/>
      <c r="D92" s="176"/>
      <c r="E92" s="176"/>
    </row>
    <row r="93" spans="1:12" ht="31.5" customHeight="1">
      <c r="A93" s="177" t="s">
        <v>133</v>
      </c>
      <c r="B93" s="177"/>
      <c r="C93" s="177"/>
      <c r="D93" s="177"/>
      <c r="E93" s="177"/>
    </row>
    <row r="94" spans="1:12">
      <c r="A94" s="174" t="s">
        <v>134</v>
      </c>
      <c r="B94" s="174"/>
      <c r="C94" s="174"/>
      <c r="D94" s="174"/>
      <c r="E94" s="174"/>
    </row>
    <row r="95" spans="1:12">
      <c r="A95" s="66"/>
      <c r="B95" s="66"/>
      <c r="C95" s="67"/>
      <c r="D95" s="68"/>
    </row>
    <row r="96" spans="1:12">
      <c r="A96" s="66"/>
      <c r="B96" s="66" t="s">
        <v>135</v>
      </c>
      <c r="C96" s="67"/>
      <c r="D96" s="68" t="s">
        <v>182</v>
      </c>
    </row>
    <row r="98" spans="2:4">
      <c r="B98" t="s">
        <v>183</v>
      </c>
      <c r="D98" s="119" t="s">
        <v>59</v>
      </c>
    </row>
  </sheetData>
  <mergeCells count="4">
    <mergeCell ref="A1:E1"/>
    <mergeCell ref="A92:E92"/>
    <mergeCell ref="A93:E93"/>
    <mergeCell ref="A94:E94"/>
  </mergeCells>
  <pageMargins left="0.7086614173228347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 расходов</vt:lpstr>
      <vt:lpstr>прочие расходы</vt:lpstr>
      <vt:lpstr>с расшифровской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lotova</dc:creator>
  <cp:lastModifiedBy>Лотова Ирина Сергеевна</cp:lastModifiedBy>
  <cp:lastPrinted>2017-03-17T10:37:30Z</cp:lastPrinted>
  <dcterms:created xsi:type="dcterms:W3CDTF">2015-11-17T14:03:55Z</dcterms:created>
  <dcterms:modified xsi:type="dcterms:W3CDTF">2018-10-11T12:25:09Z</dcterms:modified>
</cp:coreProperties>
</file>